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mc:AlternateContent xmlns:mc="http://schemas.openxmlformats.org/markup-compatibility/2006">
    <mc:Choice Requires="x15">
      <x15ac:absPath xmlns:x15ac="http://schemas.microsoft.com/office/spreadsheetml/2010/11/ac" url="https://cmhcschl-my.sharepoint.com/personal/ccasault_cmhc-schl_gc_ca/Documents/My P Drive/Documents/CMHC/Program rename AHF ACLP NHCF RCFI/new files from studio/apartment-construction-loan-program/"/>
    </mc:Choice>
  </mc:AlternateContent>
  <xr:revisionPtr revIDLastSave="0" documentId="8_{B33E96A4-4DA6-404D-8E43-5628D297B61F}" xr6:coauthVersionLast="47" xr6:coauthVersionMax="47" xr10:uidLastSave="{00000000-0000-0000-0000-000000000000}"/>
  <bookViews>
    <workbookView xWindow="-9780" yWindow="-21710" windowWidth="38620" windowHeight="21220" firstSheet="1" activeTab="1" xr2:uid="{00000000-000D-0000-FFFF-FFFF00000000}"/>
  </bookViews>
  <sheets>
    <sheet name=" Summary" sheetId="9" state="hidden" r:id="rId1"/>
    <sheet name="Cover Page" sheetId="12" r:id="rId2"/>
    <sheet name="Project Budget" sheetId="8" r:id="rId3"/>
    <sheet name="Residential New" sheetId="6" r:id="rId4"/>
    <sheet name="Non-Residential" sheetId="7" r:id="rId5"/>
    <sheet name="Eligibility and Social Outcome" sheetId="11" r:id="rId6"/>
    <sheet name="Mortg Calc" sheetId="3" state="hidden" r:id="rId7"/>
  </sheets>
  <definedNames>
    <definedName name="_xlnm.Print_Area" localSheetId="5">'Eligibility and Social Outcome'!$A$1:$J$92</definedName>
    <definedName name="_xlnm.Print_Area" localSheetId="6">'Mortg Calc'!$A$1:$I$12</definedName>
    <definedName name="_xlnm.Print_Area" localSheetId="4">'Non-Residential'!$A$1:$M$94</definedName>
    <definedName name="_xlnm.Print_Area" localSheetId="2">'Project Budget'!$A$1:$H$37</definedName>
    <definedName name="_xlnm.Print_Area" localSheetId="3">'Residential New'!$A$1:$O$132</definedName>
    <definedName name="Response">#REF!</definedName>
    <definedName name="solver_eng" localSheetId="3" hidden="1">1</definedName>
    <definedName name="solver_neg" localSheetId="3" hidden="1">1</definedName>
    <definedName name="solver_num" localSheetId="3" hidden="1">0</definedName>
    <definedName name="solver_opt" localSheetId="3" hidden="1">'Residential New'!$I$110</definedName>
    <definedName name="solver_typ" localSheetId="3" hidden="1">1</definedName>
    <definedName name="solver_val" localSheetId="3" hidden="1">0</definedName>
    <definedName name="solver_ver" localSheetId="3" hidden="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9" i="11" l="1"/>
  <c r="C50" i="7" l="1"/>
  <c r="E28" i="8" l="1"/>
  <c r="E32" i="8" s="1"/>
  <c r="I78" i="6" l="1"/>
  <c r="H53" i="11" l="1"/>
  <c r="H55" i="11"/>
  <c r="C35" i="7" l="1"/>
  <c r="E15" i="7"/>
  <c r="C38" i="7"/>
  <c r="C37" i="7"/>
  <c r="D60" i="6" l="1"/>
  <c r="B30" i="7"/>
  <c r="B31" i="7"/>
  <c r="B29" i="7"/>
  <c r="B24" i="6"/>
  <c r="B26" i="6"/>
  <c r="B25" i="6"/>
  <c r="G26" i="6"/>
  <c r="G30" i="6"/>
  <c r="C145" i="6"/>
  <c r="C144" i="6"/>
  <c r="H85" i="11"/>
  <c r="H83" i="11"/>
  <c r="B33" i="6" l="1"/>
  <c r="B32" i="6"/>
  <c r="G77" i="7" l="1"/>
  <c r="C108" i="7" s="1"/>
  <c r="G76" i="7"/>
  <c r="C107" i="7" s="1"/>
  <c r="B38" i="7" l="1"/>
  <c r="B37" i="7"/>
  <c r="G31" i="6" l="1"/>
  <c r="E25" i="8" l="1"/>
  <c r="E34" i="8" s="1"/>
  <c r="E18" i="7" l="1"/>
  <c r="G33" i="6" l="1"/>
  <c r="G32" i="6"/>
  <c r="H70" i="11" l="1"/>
  <c r="H67" i="11"/>
  <c r="H59" i="11"/>
  <c r="H47" i="11"/>
  <c r="H43" i="11"/>
  <c r="H38" i="11"/>
  <c r="C36" i="7"/>
  <c r="H88" i="11" l="1"/>
  <c r="G61" i="7"/>
  <c r="K17" i="11" l="1"/>
  <c r="K29" i="11" l="1"/>
  <c r="K28" i="11"/>
  <c r="K26" i="11"/>
  <c r="K23" i="11"/>
  <c r="K21" i="11"/>
  <c r="K19" i="11"/>
  <c r="H90" i="11" l="1"/>
  <c r="B18" i="9" l="1"/>
  <c r="D9" i="11"/>
  <c r="C9" i="7"/>
  <c r="C9" i="8"/>
  <c r="C9" i="6"/>
  <c r="I118" i="6"/>
  <c r="C31" i="7"/>
  <c r="C30" i="7"/>
  <c r="C29" i="7"/>
  <c r="C28" i="7"/>
  <c r="C27" i="7"/>
  <c r="C26" i="7"/>
  <c r="C25" i="7"/>
  <c r="C24" i="7"/>
  <c r="G25" i="6"/>
  <c r="G24" i="6"/>
  <c r="G23" i="6"/>
  <c r="G22" i="6"/>
  <c r="G21" i="6"/>
  <c r="G20" i="6"/>
  <c r="G19" i="6"/>
  <c r="H55" i="6"/>
  <c r="H53" i="6"/>
  <c r="H51" i="6"/>
  <c r="H49" i="6"/>
  <c r="H47" i="6"/>
  <c r="H45" i="6"/>
  <c r="H43" i="6"/>
  <c r="H41" i="6"/>
  <c r="G56" i="6"/>
  <c r="I56" i="6" s="1"/>
  <c r="G54" i="6"/>
  <c r="I54" i="6" s="1"/>
  <c r="G52" i="6"/>
  <c r="I52" i="6" s="1"/>
  <c r="G50" i="6"/>
  <c r="I50" i="6" s="1"/>
  <c r="G48" i="6"/>
  <c r="I48" i="6" s="1"/>
  <c r="G46" i="6"/>
  <c r="I46" i="6" s="1"/>
  <c r="G44" i="6"/>
  <c r="I44" i="6" s="1"/>
  <c r="G42" i="6"/>
  <c r="I42" i="6" s="1"/>
  <c r="G48" i="7"/>
  <c r="G47" i="7"/>
  <c r="G46" i="7"/>
  <c r="G45" i="7"/>
  <c r="D50" i="7"/>
  <c r="G27" i="6" l="1"/>
  <c r="C32" i="7"/>
  <c r="G50" i="7"/>
  <c r="G52" i="7" s="1"/>
  <c r="G53" i="7" s="1"/>
  <c r="G68" i="7" s="1"/>
  <c r="G84" i="7" l="1"/>
  <c r="G67" i="7"/>
  <c r="I116" i="6"/>
  <c r="G72" i="6"/>
  <c r="T40" i="6"/>
  <c r="T56" i="6" s="1"/>
  <c r="S40" i="6"/>
  <c r="R40" i="6"/>
  <c r="G69" i="7" l="1"/>
  <c r="G71" i="7" s="1"/>
  <c r="R54" i="6"/>
  <c r="S54" i="6"/>
  <c r="S56" i="6"/>
  <c r="R56" i="6"/>
  <c r="T54" i="6"/>
  <c r="C106" i="7" l="1"/>
  <c r="C109" i="7" s="1"/>
  <c r="C58" i="6"/>
  <c r="D21" i="7" s="1"/>
  <c r="G55" i="6"/>
  <c r="I55" i="6" s="1"/>
  <c r="G57" i="6"/>
  <c r="I57" i="6" s="1"/>
  <c r="E21" i="7" l="1"/>
  <c r="C59" i="6"/>
  <c r="C39" i="7"/>
  <c r="G83" i="7" s="1"/>
  <c r="T55" i="6"/>
  <c r="S55" i="6"/>
  <c r="R55" i="6"/>
  <c r="G41" i="6"/>
  <c r="I41" i="6" s="1"/>
  <c r="G53" i="6"/>
  <c r="I53" i="6" s="1"/>
  <c r="G51" i="6"/>
  <c r="I51" i="6" s="1"/>
  <c r="G49" i="6"/>
  <c r="I49" i="6" s="1"/>
  <c r="G47" i="6"/>
  <c r="I47" i="6" s="1"/>
  <c r="G45" i="6"/>
  <c r="I45" i="6" s="1"/>
  <c r="G43" i="6"/>
  <c r="I43" i="6" s="1"/>
  <c r="G75" i="7" l="1"/>
  <c r="G85" i="7"/>
  <c r="G86" i="7" s="1"/>
  <c r="I58" i="6"/>
  <c r="T53" i="6"/>
  <c r="R53" i="6"/>
  <c r="S53" i="6"/>
  <c r="R52" i="6"/>
  <c r="S52" i="6"/>
  <c r="T52" i="6"/>
  <c r="T51" i="6"/>
  <c r="R51" i="6"/>
  <c r="S51" i="6"/>
  <c r="T50" i="6"/>
  <c r="R50" i="6"/>
  <c r="S50" i="6"/>
  <c r="T49" i="6"/>
  <c r="R49" i="6"/>
  <c r="S49" i="6"/>
  <c r="S48" i="6"/>
  <c r="T48" i="6"/>
  <c r="R48" i="6"/>
  <c r="T47" i="6"/>
  <c r="R47" i="6"/>
  <c r="S47" i="6"/>
  <c r="R46" i="6"/>
  <c r="S46" i="6"/>
  <c r="T46" i="6"/>
  <c r="T45" i="6"/>
  <c r="S45" i="6"/>
  <c r="R45" i="6"/>
  <c r="R44" i="6"/>
  <c r="T44" i="6"/>
  <c r="S44" i="6"/>
  <c r="T43" i="6"/>
  <c r="S43" i="6"/>
  <c r="R43" i="6"/>
  <c r="R42" i="6"/>
  <c r="S42" i="6"/>
  <c r="T42" i="6"/>
  <c r="T41" i="6"/>
  <c r="S41" i="6"/>
  <c r="R41" i="6"/>
  <c r="G80" i="6"/>
  <c r="G69" i="6"/>
  <c r="I69" i="6" s="1"/>
  <c r="G68" i="6"/>
  <c r="I68" i="6" s="1"/>
  <c r="D58" i="6"/>
  <c r="H57" i="6"/>
  <c r="K43" i="6"/>
  <c r="G81" i="6" l="1"/>
  <c r="I81" i="6" s="1"/>
  <c r="I80" i="6"/>
  <c r="G89" i="7"/>
  <c r="R57" i="6"/>
  <c r="T57" i="6"/>
  <c r="S57" i="6"/>
  <c r="G78" i="7"/>
  <c r="G79" i="7" s="1"/>
  <c r="G80" i="7" s="1"/>
  <c r="G81" i="7" s="1"/>
  <c r="G90" i="7"/>
  <c r="F22" i="6"/>
  <c r="F26" i="6"/>
  <c r="D61" i="6"/>
  <c r="F24" i="6"/>
  <c r="F21" i="6"/>
  <c r="F23" i="6"/>
  <c r="F27" i="6"/>
  <c r="F20" i="6"/>
  <c r="F19" i="6"/>
  <c r="F25" i="6"/>
  <c r="F33" i="6"/>
  <c r="F34" i="6"/>
  <c r="F32" i="6"/>
  <c r="K47" i="6"/>
  <c r="I70" i="6"/>
  <c r="K48" i="6"/>
  <c r="Q40" i="6" s="1"/>
  <c r="I64" i="6"/>
  <c r="I65" i="6" s="1"/>
  <c r="I97" i="6"/>
  <c r="I93" i="6"/>
  <c r="I88" i="6"/>
  <c r="I96" i="6"/>
  <c r="I91" i="6"/>
  <c r="I87" i="6"/>
  <c r="I95" i="6"/>
  <c r="I90" i="6"/>
  <c r="I94" i="6"/>
  <c r="I89" i="6"/>
  <c r="H58" i="6"/>
  <c r="G58" i="6" s="1"/>
  <c r="G59" i="6" s="1"/>
  <c r="G3" i="6" s="1"/>
  <c r="G91" i="7" l="1"/>
  <c r="H3" i="11"/>
  <c r="G3" i="7"/>
  <c r="F3" i="8"/>
  <c r="R58" i="6"/>
  <c r="S58" i="6"/>
  <c r="T58" i="6"/>
  <c r="Q55" i="6"/>
  <c r="Q51" i="6"/>
  <c r="Q47" i="6"/>
  <c r="Q43" i="6"/>
  <c r="Q54" i="6"/>
  <c r="Q50" i="6"/>
  <c r="Q46" i="6"/>
  <c r="Q42" i="6"/>
  <c r="Q53" i="6"/>
  <c r="Q49" i="6"/>
  <c r="Q45" i="6"/>
  <c r="Q41" i="6"/>
  <c r="Q56" i="6"/>
  <c r="Q52" i="6"/>
  <c r="Q48" i="6"/>
  <c r="Q44" i="6"/>
  <c r="I92" i="6"/>
  <c r="H92" i="6" s="1"/>
  <c r="G71" i="6"/>
  <c r="Q57" i="6" l="1"/>
  <c r="B8" i="9"/>
  <c r="H7" i="11"/>
  <c r="G7" i="7"/>
  <c r="H6" i="11"/>
  <c r="G6" i="7"/>
  <c r="H5" i="11"/>
  <c r="G5" i="7"/>
  <c r="K51" i="6"/>
  <c r="K52" i="6" s="1"/>
  <c r="B12" i="9"/>
  <c r="F5" i="8"/>
  <c r="G5" i="6"/>
  <c r="B13" i="9"/>
  <c r="F6" i="8"/>
  <c r="G6" i="6"/>
  <c r="B14" i="9"/>
  <c r="G7" i="6"/>
  <c r="F7" i="8"/>
  <c r="K50" i="6"/>
  <c r="G73" i="6"/>
  <c r="I71" i="6"/>
  <c r="H4" i="11" l="1"/>
  <c r="G4" i="7"/>
  <c r="B10" i="9"/>
  <c r="G4" i="6"/>
  <c r="F4" i="8"/>
  <c r="G74" i="6"/>
  <c r="I73" i="6"/>
  <c r="I74" i="6" l="1"/>
  <c r="I83" i="6" s="1"/>
  <c r="I99" i="6" l="1"/>
  <c r="I98" i="6"/>
  <c r="E9" i="3"/>
  <c r="E11" i="3" s="1"/>
  <c r="E10" i="3"/>
  <c r="H3" i="3" l="1"/>
  <c r="I100" i="6"/>
  <c r="I102" i="6" s="1"/>
  <c r="C143" i="6" s="1"/>
  <c r="C146" i="6" s="1"/>
  <c r="G34" i="6" l="1"/>
  <c r="E36" i="8" l="1"/>
  <c r="I107" i="6"/>
  <c r="F30" i="6"/>
  <c r="I115" i="6"/>
  <c r="I123" i="6" l="1"/>
  <c r="I110" i="6"/>
  <c r="I111" i="6" s="1"/>
  <c r="C3" i="7" s="1"/>
  <c r="D4" i="11"/>
  <c r="C4" i="7"/>
  <c r="C4" i="6"/>
  <c r="C4" i="8"/>
  <c r="I117" i="6"/>
  <c r="I122" i="6" s="1"/>
  <c r="D5" i="11"/>
  <c r="C5" i="7"/>
  <c r="C5" i="6"/>
  <c r="C5" i="8"/>
  <c r="B4" i="9"/>
  <c r="B6" i="9"/>
  <c r="I124" i="6" l="1"/>
  <c r="D3" i="11"/>
  <c r="G16" i="11" s="1"/>
  <c r="H16" i="11" s="1"/>
  <c r="C3" i="8"/>
  <c r="C3" i="6"/>
  <c r="I112" i="6"/>
  <c r="B2" i="9"/>
  <c r="I119" i="6"/>
  <c r="I113" i="6" l="1"/>
  <c r="K16" i="11"/>
  <c r="K30" i="11" s="1"/>
  <c r="K32" i="11" s="1"/>
  <c r="G32" i="11" s="1"/>
  <c r="B16" i="9" l="1"/>
  <c r="C7" i="7"/>
  <c r="D7" i="11"/>
  <c r="C7" i="6"/>
  <c r="C7" i="8"/>
</calcChain>
</file>

<file path=xl/sharedStrings.xml><?xml version="1.0" encoding="utf-8"?>
<sst xmlns="http://schemas.openxmlformats.org/spreadsheetml/2006/main" count="405" uniqueCount="289">
  <si>
    <t>Total Project DCR</t>
  </si>
  <si>
    <t>Total Project LTC</t>
  </si>
  <si>
    <t>Total Loan</t>
  </si>
  <si>
    <t>90% PGI Test</t>
  </si>
  <si>
    <t>20% of Units at Median HHI Test</t>
  </si>
  <si>
    <t>90% of HHI Test</t>
  </si>
  <si>
    <t>80% of HHI Test</t>
  </si>
  <si>
    <t>70% of HHI Test</t>
  </si>
  <si>
    <t>Eligibility Criteria</t>
  </si>
  <si>
    <t>Social Outcome Score</t>
  </si>
  <si>
    <r>
      <rPr>
        <b/>
        <u/>
        <sz val="11"/>
        <color theme="1"/>
        <rFont val="Calibri"/>
        <family val="2"/>
        <scheme val="minor"/>
      </rPr>
      <t>Legal Disclaimer and Notice</t>
    </r>
    <r>
      <rPr>
        <sz val="11"/>
        <color theme="1"/>
        <rFont val="Calibri"/>
        <family val="2"/>
        <scheme val="minor"/>
      </rPr>
      <t xml:space="preserve">  - This Assessment Tool provided by CMHC is for general illustrative and estimation purposes only. The amounts it projects are based upon the information provided and the assumptions and estimates made by the model.  CMHC does not guarantee these projections. They are not intended to provide financial or other advice on particular housing projects and they should not be relied upon in that regard.  Neither CMHC nor any of its employees or advisors shall have any liability for the accuracy of the projections contained in the tool or for any damage caused by the use of the information.   The use of this Assessment Tool and its results with regard to any housing project do not oblige CMHC to insure the project financing nor provide funding for the housing project under this initiative or under any other CMHC program or initiative.  You are encouraged to contact your local CMHC Representative for assistance with this tool.</t>
    </r>
  </si>
  <si>
    <t>This Assessment Tool is protected by copyright and is subject to the protection of intellectual property laws. Users are authorized to download the Assessment Tool for its use in relation to CMHC Apartment Construction Loan Program only and may not further copy, reproduce, modify or distribute the Assessment Tool without the prior written consent of CMHC.</t>
  </si>
  <si>
    <t>SUMMARY</t>
  </si>
  <si>
    <t>Project DCR</t>
  </si>
  <si>
    <t>90% PGI</t>
  </si>
  <si>
    <t>Project LTC</t>
  </si>
  <si>
    <t>20% of Units at Median HHI</t>
  </si>
  <si>
    <t>90% of HHI</t>
  </si>
  <si>
    <t>80% of HHI</t>
  </si>
  <si>
    <t>70% of HHI</t>
  </si>
  <si>
    <t>Total Project Budget Costs</t>
  </si>
  <si>
    <t>1. Project budget</t>
  </si>
  <si>
    <t>Total Project Costs</t>
  </si>
  <si>
    <t>Land Market Value</t>
  </si>
  <si>
    <t>Hard costs</t>
  </si>
  <si>
    <t>Soft costs</t>
  </si>
  <si>
    <t>Financing costs</t>
  </si>
  <si>
    <t xml:space="preserve">HST </t>
  </si>
  <si>
    <t>Misc and Buffer</t>
  </si>
  <si>
    <t>Other (describe)</t>
  </si>
  <si>
    <t>Total Budget (Uses)</t>
  </si>
  <si>
    <t>Other Sources of Funding</t>
  </si>
  <si>
    <t>Owner cash equity 
(Cell I125 in 'Residential New' Tab) + Cell G89 in 'Non Residential' Tab)</t>
  </si>
  <si>
    <r>
      <t xml:space="preserve">Land Value Equity 
</t>
    </r>
    <r>
      <rPr>
        <sz val="10"/>
        <rFont val="Calibri"/>
        <family val="2"/>
        <scheme val="minor"/>
      </rPr>
      <t>(Land Market Value - Land Acquisition Cost)</t>
    </r>
  </si>
  <si>
    <t>Other Financing (describe )</t>
  </si>
  <si>
    <t>Other Financing(describe )</t>
  </si>
  <si>
    <t>Total Other Sources</t>
  </si>
  <si>
    <t>Loan Financing</t>
  </si>
  <si>
    <t>Total Sources</t>
  </si>
  <si>
    <t>Residential New: Financial Viability Assessment</t>
  </si>
  <si>
    <t xml:space="preserve">Percentage of Project Costs of Residential </t>
  </si>
  <si>
    <t>Per Unit</t>
  </si>
  <si>
    <t>New Rental</t>
  </si>
  <si>
    <t>Land Input Value</t>
  </si>
  <si>
    <t>Sources of Funding</t>
  </si>
  <si>
    <t>Owner Cash Equity</t>
  </si>
  <si>
    <t>Land Value Equity</t>
  </si>
  <si>
    <t>Test 1</t>
  </si>
  <si>
    <t>Test 2</t>
  </si>
  <si>
    <t>MONTHLY</t>
  </si>
  <si>
    <t>Proforma Rents</t>
  </si>
  <si>
    <t>Potential Gross Income</t>
  </si>
  <si>
    <t xml:space="preserve">New Rental Annual Proforma </t>
  </si>
  <si>
    <t>20% Affordable</t>
  </si>
  <si>
    <t>Depth of Affordability based on MHHI Level</t>
  </si>
  <si>
    <t>2. Income Analysis- Residential</t>
  </si>
  <si>
    <t>Number</t>
  </si>
  <si>
    <t xml:space="preserve">Market </t>
  </si>
  <si>
    <t>Affordable Rent</t>
  </si>
  <si>
    <t>(30% x  Median</t>
  </si>
  <si>
    <t>Unit type</t>
  </si>
  <si>
    <t>Size (sf)</t>
  </si>
  <si>
    <t>Units</t>
  </si>
  <si>
    <t>Rent(PGI)</t>
  </si>
  <si>
    <t>as % of Market</t>
  </si>
  <si>
    <t>Total Income)</t>
  </si>
  <si>
    <t>bachelor-market</t>
  </si>
  <si>
    <t>Minimum Test 2- 30% x Median Income</t>
  </si>
  <si>
    <t>bachelor- affordable</t>
  </si>
  <si>
    <t>Median Income CMA-StatCan *</t>
  </si>
  <si>
    <t>1 bed- market</t>
  </si>
  <si>
    <t>30% of Median Total Income</t>
  </si>
  <si>
    <t>1 bed- affordable</t>
  </si>
  <si>
    <t>* Median total income, by family type, by census metropolitan area </t>
  </si>
  <si>
    <t>1 bed+den- market</t>
  </si>
  <si>
    <t>(All census families)- Stats Canada</t>
  </si>
  <si>
    <t>1 bed+den- affordable</t>
  </si>
  <si>
    <t>https://www150.statcan.gc.ca/t1/tbl1/en/tv.action?pid=1110000901</t>
  </si>
  <si>
    <t>2 bed-market</t>
  </si>
  <si>
    <t>Min # units (rounded)</t>
  </si>
  <si>
    <t>2 bed - affordable</t>
  </si>
  <si>
    <t xml:space="preserve">Max Rent for Test </t>
  </si>
  <si>
    <t>2 bed+den- market</t>
  </si>
  <si>
    <t>2 bed+den- affordable</t>
  </si>
  <si>
    <t xml:space="preserve">Units meeting Test </t>
  </si>
  <si>
    <t>3 bed- market</t>
  </si>
  <si>
    <t>% Units that meet  Test</t>
  </si>
  <si>
    <t>3 bed- affordable</t>
  </si>
  <si>
    <t>20% Condition met?</t>
  </si>
  <si>
    <t>3 bed+den- market</t>
  </si>
  <si>
    <t>3 bed+den- affordable</t>
  </si>
  <si>
    <t>4 bed- market</t>
  </si>
  <si>
    <t>4 bed- affordable</t>
  </si>
  <si>
    <t>Other</t>
  </si>
  <si>
    <t>Total Residential</t>
  </si>
  <si>
    <t>% of Area</t>
  </si>
  <si>
    <t>90% test met?</t>
  </si>
  <si>
    <t>Affordable #</t>
  </si>
  <si>
    <t>Market #</t>
  </si>
  <si>
    <t>Vacancy rate /bad debt (%)</t>
  </si>
  <si>
    <t xml:space="preserve">Vacancy rate / bad debt (cannot be zero)  </t>
  </si>
  <si>
    <t>Less: Vacancy rate /bad debt</t>
  </si>
  <si>
    <t>Effective Gross Income</t>
  </si>
  <si>
    <t>ANNUAL</t>
  </si>
  <si>
    <t>3. Ancillary Income</t>
  </si>
  <si>
    <t># Units</t>
  </si>
  <si>
    <t>Rent</t>
  </si>
  <si>
    <t>Parking</t>
  </si>
  <si>
    <t>Storage lockers</t>
  </si>
  <si>
    <t>Laundry</t>
  </si>
  <si>
    <t>Total</t>
  </si>
  <si>
    <t>4. Other income</t>
  </si>
  <si>
    <t>Other Income (Describe)</t>
  </si>
  <si>
    <t>Total Effective Gross Income (EGI)</t>
  </si>
  <si>
    <t>5. Operating Costs</t>
  </si>
  <si>
    <t>Per Unit/Yr</t>
  </si>
  <si>
    <t>Municipal Taxes</t>
  </si>
  <si>
    <t>Insurance</t>
  </si>
  <si>
    <t>Heat</t>
  </si>
  <si>
    <t>Hydro</t>
  </si>
  <si>
    <t>Water</t>
  </si>
  <si>
    <t>Total Utilities</t>
  </si>
  <si>
    <t>Repair and Maintenance</t>
  </si>
  <si>
    <t>Wages- Super</t>
  </si>
  <si>
    <t>Management Fee (% of EGI)</t>
  </si>
  <si>
    <t>General and Admin (% of EGI)</t>
  </si>
  <si>
    <t>Total Operating Costs</t>
  </si>
  <si>
    <t>Net Operating Income</t>
  </si>
  <si>
    <t>6. Loan Debt Coverage Ratio (DCR) and Loan to Cost (LTC) Calculation</t>
  </si>
  <si>
    <t>Loan</t>
  </si>
  <si>
    <t>Interest Rate (+ 100 bps)</t>
  </si>
  <si>
    <t xml:space="preserve">Contact CMHC for the Appropriate Indicative Interest Rate)  </t>
  </si>
  <si>
    <t>Loan Amortization ( years)</t>
  </si>
  <si>
    <t xml:space="preserve">Maximum 50 Years Amortization  </t>
  </si>
  <si>
    <t>Mortgage Payment (monthly) P+I</t>
  </si>
  <si>
    <t>Mortgage Payment (annually) P+I</t>
  </si>
  <si>
    <t>Debt Coverage Ratio (DCR)</t>
  </si>
  <si>
    <t xml:space="preserve">Minimum Eligible DCR of 1.1  </t>
  </si>
  <si>
    <t>Test 3- Minimum Residential DCR of 1.1 achieved?</t>
  </si>
  <si>
    <t>Project Cost</t>
  </si>
  <si>
    <t>Loan to Cost (LTC)</t>
  </si>
  <si>
    <t>Max LTC- (up to 100% LTC based on Social Outcome Score)</t>
  </si>
  <si>
    <t>Test 4- Residential Loan to Cost is Within Limits?</t>
  </si>
  <si>
    <t>7. Required Equity Injection</t>
  </si>
  <si>
    <t>Calculated Required Owners Equity to Meet Max LTC</t>
  </si>
  <si>
    <t>Calculated Required Owners Equity to Meet Min DCR</t>
  </si>
  <si>
    <t>Calculated Required Owners Equity (Higher Amount)</t>
  </si>
  <si>
    <t>Enter this amount at cell I125</t>
  </si>
  <si>
    <t>Actual Additional Owners Equity</t>
  </si>
  <si>
    <t>Calculated Required Additional Owners Equity to Meet Min DCR</t>
  </si>
  <si>
    <t>Required Monthly Payment (P&amp;I)</t>
  </si>
  <si>
    <t>Monthly Interest Rate (%)</t>
  </si>
  <si>
    <t>Number of Periods (Months)</t>
  </si>
  <si>
    <t>Required Loan Amount</t>
  </si>
  <si>
    <t>Non-Residential : Financial Viability Assessment</t>
  </si>
  <si>
    <t xml:space="preserve">Percentage of Project Costs for Non-Residential </t>
  </si>
  <si>
    <t xml:space="preserve">  (Non-Residential portion of project costs cannot exceed 30% of project costs)</t>
  </si>
  <si>
    <t xml:space="preserve">  (Residential and Non-Residential equals 100% of project costs)</t>
  </si>
  <si>
    <t>Test 3</t>
  </si>
  <si>
    <t xml:space="preserve">Percentage of Project Floor Space for Non-Residential </t>
  </si>
  <si>
    <t xml:space="preserve">  (Non-Residential portion of floor space cannot exceed 30% of project costs)</t>
  </si>
  <si>
    <t>Non-Residential</t>
  </si>
  <si>
    <t>2. Non-Residential/Commercial</t>
  </si>
  <si>
    <t>Retail/Office 1</t>
  </si>
  <si>
    <t>Retail/Office 2</t>
  </si>
  <si>
    <t>Retail/Office 3</t>
  </si>
  <si>
    <t>Retail/Office 4</t>
  </si>
  <si>
    <t>Add: Recoveries</t>
  </si>
  <si>
    <t>Vacancy rate /bad debt</t>
  </si>
  <si>
    <t>Less: Vacancy /bad debt</t>
  </si>
  <si>
    <t>3. Annual Operating Costs</t>
  </si>
  <si>
    <t>Management Fee (%)</t>
  </si>
  <si>
    <t>General and Admin (%)</t>
  </si>
  <si>
    <t>4. Loan Debt Coverage Ratio (DCR) and Loan to Cost (LTC) Calculation</t>
  </si>
  <si>
    <t>Interest Rate</t>
  </si>
  <si>
    <t xml:space="preserve">Minimum Eligible DCR of 1.4  </t>
  </si>
  <si>
    <t>Test 4 - Minimum Non-Residential DCR of 1.4 achieved?</t>
  </si>
  <si>
    <t>Non-Residential Loan-to-Cost (LTC)</t>
  </si>
  <si>
    <t xml:space="preserve">Max 75% Non-Res LTC  </t>
  </si>
  <si>
    <t>Test 5 - Non-Residential Loan to Cost is Within Limits (75%)</t>
  </si>
  <si>
    <t>5. Required Equity Injection</t>
  </si>
  <si>
    <t>Calculated Required Additional Owners Equity to Meet Max LTC</t>
  </si>
  <si>
    <t>Actual Required Additional Owners Equity (Higher Amount)</t>
  </si>
  <si>
    <t>Enter this amount at cell G92</t>
  </si>
  <si>
    <t>Actual Required Additional Owners Equity</t>
  </si>
  <si>
    <t>Eligibility Requirements</t>
  </si>
  <si>
    <t>Viability</t>
  </si>
  <si>
    <t>Check</t>
  </si>
  <si>
    <t>Viability Assessment Results</t>
  </si>
  <si>
    <t>DCR calculated from your completed Viability Assessment (Project must meet a minimum DCR of 1.1 times)</t>
  </si>
  <si>
    <t>Affordability</t>
  </si>
  <si>
    <t>Other Government Programs Supporting Affordable Rental Housing</t>
  </si>
  <si>
    <t>Has your project been approved under other government programs / initiatives (federal, provincial, territoral, or municipal) that provides support for development of affordable rental housing and will the affordable rent levels be maintain for a minimum of 10 years?  (If "yes", you do not need to answer the eligibility criteria questions on Duration and Depth below).</t>
  </si>
  <si>
    <t>Duration</t>
  </si>
  <si>
    <t xml:space="preserve">Affordability will be maintained for a minimum of 10 years </t>
  </si>
  <si>
    <t>Depth</t>
  </si>
  <si>
    <t>Will your project's gross achievable residential rental income be 90%, or less, of Potential Gross Income, and 20% of units have rents that represent no more that 30% of household median income for your Municipality?</t>
  </si>
  <si>
    <t xml:space="preserve">Accessibility </t>
  </si>
  <si>
    <t>Meet/exceed local requirements</t>
  </si>
  <si>
    <t>Will 10% of units in your project meet or exceed the local accessibility requirements as prescribed by your Municipality or Province/Territory, or in absence of the aforementioned, the accessibility requirements of the 2015 National Building Code?</t>
  </si>
  <si>
    <t>Barrier Free</t>
  </si>
  <si>
    <t xml:space="preserve"> Will access to your project and to its common areas be barrier free?</t>
  </si>
  <si>
    <t>`</t>
  </si>
  <si>
    <t>Energy Efficiency</t>
  </si>
  <si>
    <r>
      <rPr>
        <sz val="11"/>
        <color rgb="FF000000"/>
        <rFont val="Calibri"/>
        <family val="2"/>
      </rPr>
      <t xml:space="preserve">Will your project achieve a minimum 15% decrease in energy use and green house gas emissions under the applicable reference  model building code?
</t>
    </r>
    <r>
      <rPr>
        <i/>
        <sz val="11"/>
        <color rgb="FF000000"/>
        <rFont val="Calibri"/>
        <family val="2"/>
      </rPr>
      <t xml:space="preserve">Low-rise multi-unit buildings under Part 9 of the National Building code must demonstrate a minimum 15% improvement over the 2015 NBC. All buildings under Part 3 of the National Building Code must demonstrate a minimum 15% improvement over 2017 NECB. </t>
    </r>
  </si>
  <si>
    <t>Have you met the eligibility requirements?</t>
  </si>
  <si>
    <t>The result must be  "Yes" for your project to be considered by the Apartment Construction Loan Program. If your project does meet the qualification criteria, please proceed to the Prioritization Scoring section below)</t>
  </si>
  <si>
    <t>Prioritization Scoring</t>
  </si>
  <si>
    <t>Points</t>
  </si>
  <si>
    <t>Select Score</t>
  </si>
  <si>
    <t>Total Points</t>
  </si>
  <si>
    <t>Affordability - duration</t>
  </si>
  <si>
    <t>10 Years (Minimum Eligibility Requirement)</t>
  </si>
  <si>
    <t xml:space="preserve"> </t>
  </si>
  <si>
    <r>
      <t>11</t>
    </r>
    <r>
      <rPr>
        <sz val="11"/>
        <rFont val="Calibri"/>
        <family val="2"/>
        <scheme val="minor"/>
      </rPr>
      <t xml:space="preserve"> years and up to 15 years</t>
    </r>
  </si>
  <si>
    <r>
      <t>16</t>
    </r>
    <r>
      <rPr>
        <sz val="11"/>
        <rFont val="Calibri"/>
        <family val="2"/>
        <scheme val="minor"/>
      </rPr>
      <t xml:space="preserve"> years and up to 20 years</t>
    </r>
  </si>
  <si>
    <r>
      <t>21</t>
    </r>
    <r>
      <rPr>
        <sz val="11"/>
        <rFont val="Calibri"/>
        <family val="2"/>
        <scheme val="minor"/>
      </rPr>
      <t xml:space="preserve"> years or more</t>
    </r>
  </si>
  <si>
    <t>Affordability – depth</t>
  </si>
  <si>
    <t>Rents at 100% of 30% of median income (Minimum Eligibility Requirement)</t>
  </si>
  <si>
    <t>Rents at 90% of 30% of median income</t>
  </si>
  <si>
    <t>Rents at 80% of 30% of median income</t>
  </si>
  <si>
    <t>Rents at 70%  of 30% of median income or below</t>
  </si>
  <si>
    <t>Affordability – number of units</t>
  </si>
  <si>
    <t>20% of total units (Minimum Eligibility Requirement)</t>
  </si>
  <si>
    <t>Up to 5 more units over the eligibility requirement</t>
  </si>
  <si>
    <t>From 6 more units to 10 more unit over the eligibility requirement</t>
  </si>
  <si>
    <t>More than 10 units over the eligibility requirement</t>
  </si>
  <si>
    <t>Adaptable units</t>
  </si>
  <si>
    <t>Project contains a minimum of 2 adaptable units, in addition to minimum 10% of unit accessible requirement.</t>
  </si>
  <si>
    <t>0= No
2= Yes</t>
  </si>
  <si>
    <t>Universal design units</t>
  </si>
  <si>
    <t>Project contains a minimum of 2 units with universal design, in addition to minimum 10% of unit accessible requirement.</t>
  </si>
  <si>
    <t>Energy Efficiency - Greenhouse Gas</t>
  </si>
  <si>
    <t>Level of reduction</t>
  </si>
  <si>
    <t>15% more efficient than the applicable  reference model building building code. (Minimum Eligibility Requirement)</t>
  </si>
  <si>
    <t>More than 15% and up to 25% more efficient than the applicable reference model building building code.</t>
  </si>
  <si>
    <t>More than 25% and up to 50% more efficient than the applicable reference model building building code.</t>
  </si>
  <si>
    <t>More than 50% more efficient than the applicable reference model building building code.</t>
  </si>
  <si>
    <t>Net zero energy ready or equivalent standards of performance</t>
  </si>
  <si>
    <t>Fostered Collaboration</t>
  </si>
  <si>
    <t>Partnerships</t>
  </si>
  <si>
    <r>
      <rPr>
        <b/>
        <sz val="11"/>
        <rFont val="Calibri"/>
        <family val="2"/>
        <scheme val="minor"/>
      </rPr>
      <t>Non-Profits:</t>
    </r>
    <r>
      <rPr>
        <sz val="11"/>
        <rFont val="Calibri"/>
        <family val="2"/>
        <scheme val="minor"/>
      </rPr>
      <t xml:space="preserve"> are other Non-Profits or For-profit Developers, Urban Aboriginal Groups, or Municipalities taking a long term stake in the project?
</t>
    </r>
    <r>
      <rPr>
        <b/>
        <sz val="11"/>
        <rFont val="Calibri"/>
        <family val="2"/>
        <scheme val="minor"/>
      </rPr>
      <t>For-Profit Developers:</t>
    </r>
    <r>
      <rPr>
        <sz val="11"/>
        <rFont val="Calibri"/>
        <family val="2"/>
        <scheme val="minor"/>
      </rPr>
      <t xml:space="preserve"> are Non-Profits, Urban Aboriginal Groups, or Municipalities taking a long term stake in the project?
</t>
    </r>
    <r>
      <rPr>
        <b/>
        <sz val="11"/>
        <rFont val="Calibri"/>
        <family val="2"/>
        <scheme val="minor"/>
      </rPr>
      <t>Municipalities:</t>
    </r>
    <r>
      <rPr>
        <sz val="11"/>
        <rFont val="Calibri"/>
        <family val="2"/>
        <scheme val="minor"/>
      </rPr>
      <t xml:space="preserve"> are Non-Profits, For-Profit Developers or Urban Aboriginal Groups taking a long term stake in the project?</t>
    </r>
  </si>
  <si>
    <t>0 = none
1 = 1 partner or more</t>
  </si>
  <si>
    <t>Other Government Supports:</t>
  </si>
  <si>
    <t>• Grants</t>
  </si>
  <si>
    <t xml:space="preserve">0 = no support
1  = 1 or 2 supports
2 = 3 or more supports
</t>
  </si>
  <si>
    <t>(Federal / Provincial / Territorial / Municipal)</t>
  </si>
  <si>
    <t>• Concessions on property taxes</t>
  </si>
  <si>
    <t>• Concessions on levies</t>
  </si>
  <si>
    <t>• Waiver of development cost charges or other provincial/municipal fees</t>
  </si>
  <si>
    <t xml:space="preserve">• Expedited Approvals </t>
  </si>
  <si>
    <t>• Waiver of community amenity contributions</t>
  </si>
  <si>
    <t>• Other</t>
  </si>
  <si>
    <t>Land donation</t>
  </si>
  <si>
    <t>Was the land donated by a non-related party?</t>
  </si>
  <si>
    <t>Transit Oriented</t>
  </si>
  <si>
    <t>Proximity to public transit</t>
  </si>
  <si>
    <t>Within 1 km of public transit such as bus stop, train station, rapid transit or subway station</t>
  </si>
  <si>
    <t>0= No
1= Yes</t>
  </si>
  <si>
    <t>Altenative forms of public transit</t>
  </si>
  <si>
    <t>Project offers access to alternative forms of public transit (parking spots for car sharing service, shuttle bus service, direct connection to underground path system, etc.)</t>
  </si>
  <si>
    <t>Your Score</t>
  </si>
  <si>
    <t xml:space="preserve">Eligible Loan To Cost Percentage </t>
  </si>
  <si>
    <t>Tier</t>
  </si>
  <si>
    <t>Eligible Res Loan-to-Cost (LTC)</t>
  </si>
  <si>
    <t>Min</t>
  </si>
  <si>
    <t>Max</t>
  </si>
  <si>
    <t>Up to 90% Res LTC</t>
  </si>
  <si>
    <t>Up to 95% Res LTC</t>
  </si>
  <si>
    <t>Up to 100% Res LTC</t>
  </si>
  <si>
    <t>No</t>
  </si>
  <si>
    <t>Yes</t>
  </si>
  <si>
    <t>Mortgage  Calculator</t>
  </si>
  <si>
    <t>Principal</t>
  </si>
  <si>
    <t>Total of All Payments:</t>
  </si>
  <si>
    <t>over term</t>
  </si>
  <si>
    <t>Interest</t>
  </si>
  <si>
    <t>Comp Frequency</t>
  </si>
  <si>
    <t>(2=Semi Annul, 4=Quarterly, 12=Monthly)</t>
  </si>
  <si>
    <t>Payment Freq</t>
  </si>
  <si>
    <t>(Number of Payments a year)</t>
  </si>
  <si>
    <t>Term</t>
  </si>
  <si>
    <t>(years)</t>
  </si>
  <si>
    <t>Amortization</t>
  </si>
  <si>
    <t>Calculated Pmt</t>
  </si>
  <si>
    <t>Overide:</t>
  </si>
  <si>
    <t>Interest Factor</t>
  </si>
  <si>
    <t>(Use to override the Calulated Payment)</t>
  </si>
  <si>
    <t>Pmts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</si>
</sst>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7" formatCode="&quot;$&quot;#,##0.00;\-&quot;$&quot;#,##0.00"/>
    <numFmt numFmtId="8" formatCode="&quot;$&quot;#,##0.00;[Red]\-&quot;$&quot;#,##0.00"/>
    <numFmt numFmtId="44" formatCode="_-&quot;$&quot;* #,##0.00_-;\-&quot;$&quot;* #,##0.00_-;_-&quot;$&quot;* &quot;-&quot;??_-;_-@_-"/>
    <numFmt numFmtId="43" formatCode="_-* #,##0.00_-;\-* #,##0.00_-;_-* &quot;-&quot;??_-;_-@_-"/>
    <numFmt numFmtId="164" formatCode="_-* #,##0_-;\-* #,##0_-;_-* &quot;-&quot;??_-;_-@_-"/>
    <numFmt numFmtId="165" formatCode="0.0%"/>
    <numFmt numFmtId="166" formatCode="0.000000"/>
    <numFmt numFmtId="167" formatCode="_-* #,##0.0000000_-;\-* #,##0.0000000_-;_-* &quot;-&quot;??_-;_-@_-"/>
  </numFmts>
  <fonts count="29">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val="singleAccounting"/>
      <sz val="11"/>
      <color theme="1"/>
      <name val="Calibri"/>
      <family val="2"/>
      <scheme val="minor"/>
    </font>
    <font>
      <sz val="10"/>
      <name val="Arial"/>
      <family val="2"/>
    </font>
    <font>
      <sz val="10"/>
      <name val="Palatino"/>
    </font>
    <font>
      <sz val="8"/>
      <name val="Arial"/>
      <family val="2"/>
    </font>
    <font>
      <b/>
      <sz val="8"/>
      <color indexed="12"/>
      <name val="Arial"/>
      <family val="2"/>
    </font>
    <font>
      <b/>
      <sz val="8"/>
      <name val="Arial"/>
      <family val="2"/>
    </font>
    <font>
      <b/>
      <i/>
      <sz val="10"/>
      <name val="Arial"/>
      <family val="2"/>
    </font>
    <font>
      <b/>
      <sz val="10"/>
      <name val="Arial"/>
      <family val="2"/>
    </font>
    <font>
      <sz val="11"/>
      <color rgb="FFFF0000"/>
      <name val="Calibri"/>
      <family val="2"/>
      <scheme val="minor"/>
    </font>
    <font>
      <u val="singleAccounting"/>
      <sz val="11"/>
      <color rgb="FFFF0000"/>
      <name val="Calibri"/>
      <family val="2"/>
      <scheme val="minor"/>
    </font>
    <font>
      <sz val="11"/>
      <name val="Calibri"/>
      <family val="2"/>
      <scheme val="minor"/>
    </font>
    <font>
      <b/>
      <sz val="8"/>
      <color rgb="FF000000"/>
      <name val="Verdana"/>
      <family val="2"/>
    </font>
    <font>
      <u/>
      <sz val="11"/>
      <color theme="10"/>
      <name val="Calibri"/>
      <family val="2"/>
      <scheme val="minor"/>
    </font>
    <font>
      <b/>
      <sz val="11"/>
      <color theme="9" tint="0.79998168889431442"/>
      <name val="Calibri"/>
      <family val="2"/>
      <scheme val="minor"/>
    </font>
    <font>
      <b/>
      <u/>
      <sz val="11"/>
      <color theme="1"/>
      <name val="Calibri"/>
      <family val="2"/>
      <scheme val="minor"/>
    </font>
    <font>
      <strike/>
      <sz val="11"/>
      <color rgb="FFFF0000"/>
      <name val="Calibri"/>
      <family val="2"/>
      <scheme val="minor"/>
    </font>
    <font>
      <b/>
      <sz val="11"/>
      <name val="Calibri"/>
      <family val="2"/>
      <scheme val="minor"/>
    </font>
    <font>
      <b/>
      <sz val="12"/>
      <color theme="9" tint="0.79998168889431442"/>
      <name val="Calibri"/>
      <family val="2"/>
      <scheme val="minor"/>
    </font>
    <font>
      <b/>
      <sz val="12"/>
      <color theme="1"/>
      <name val="Calibri"/>
      <family val="2"/>
      <scheme val="minor"/>
    </font>
    <font>
      <b/>
      <sz val="11"/>
      <color rgb="FFFF0000"/>
      <name val="Calibri"/>
      <family val="2"/>
      <scheme val="minor"/>
    </font>
    <font>
      <sz val="10"/>
      <name val="Calibri"/>
      <family val="2"/>
      <scheme val="minor"/>
    </font>
    <font>
      <b/>
      <sz val="12"/>
      <color rgb="FFFF0000"/>
      <name val="Calibri"/>
      <family val="2"/>
      <scheme val="minor"/>
    </font>
    <font>
      <sz val="11"/>
      <color rgb="FF000000"/>
      <name val="Calibri"/>
      <family val="2"/>
    </font>
    <font>
      <i/>
      <sz val="11"/>
      <color rgb="FF000000"/>
      <name val="Calibri"/>
      <family val="2"/>
    </font>
    <font>
      <sz val="8"/>
      <color rgb="FF000000"/>
      <name val="Arial"/>
      <family val="2"/>
    </font>
  </fonts>
  <fills count="17">
    <fill>
      <patternFill patternType="none"/>
    </fill>
    <fill>
      <patternFill patternType="gray125"/>
    </fill>
    <fill>
      <patternFill patternType="solid">
        <fgColor indexed="26"/>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theme="0" tint="-0.34998626667073579"/>
        <bgColor indexed="64"/>
      </patternFill>
    </fill>
    <fill>
      <patternFill patternType="solid">
        <fgColor theme="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8"/>
        <bgColor indexed="64"/>
      </patternFill>
    </fill>
    <fill>
      <patternFill patternType="solid">
        <fgColor rgb="FFFF0000"/>
        <bgColor indexed="64"/>
      </patternFill>
    </fill>
    <fill>
      <patternFill patternType="solid">
        <fgColor theme="9" tint="0.39997558519241921"/>
        <bgColor indexed="64"/>
      </patternFill>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0" fontId="16" fillId="0" borderId="0" applyNumberFormat="0" applyFill="0" applyBorder="0" applyAlignment="0" applyProtection="0"/>
    <xf numFmtId="44" fontId="1" fillId="0" borderId="0" applyFont="0" applyFill="0" applyBorder="0" applyAlignment="0" applyProtection="0"/>
  </cellStyleXfs>
  <cellXfs count="296">
    <xf numFmtId="0" fontId="0" fillId="0" borderId="0" xfId="0"/>
    <xf numFmtId="164" fontId="0" fillId="0" borderId="0" xfId="1" applyNumberFormat="1" applyFont="1"/>
    <xf numFmtId="164" fontId="3" fillId="0" borderId="0" xfId="1" applyNumberFormat="1" applyFont="1"/>
    <xf numFmtId="164" fontId="4" fillId="0" borderId="0" xfId="1" applyNumberFormat="1" applyFont="1"/>
    <xf numFmtId="2" fontId="5" fillId="0" borderId="0" xfId="3" applyNumberFormat="1"/>
    <xf numFmtId="2" fontId="6" fillId="0" borderId="0" xfId="3" applyNumberFormat="1" applyFont="1" applyAlignment="1">
      <alignment horizontal="right"/>
    </xf>
    <xf numFmtId="2" fontId="6" fillId="0" borderId="0" xfId="3" applyNumberFormat="1" applyFont="1" applyAlignment="1">
      <alignment horizontal="center"/>
    </xf>
    <xf numFmtId="2" fontId="6" fillId="0" borderId="0" xfId="3" applyNumberFormat="1" applyFont="1"/>
    <xf numFmtId="0" fontId="5" fillId="0" borderId="0" xfId="3"/>
    <xf numFmtId="2" fontId="7" fillId="0" borderId="0" xfId="3" applyNumberFormat="1" applyFont="1" applyAlignment="1">
      <alignment horizontal="right"/>
    </xf>
    <xf numFmtId="2" fontId="7" fillId="0" borderId="0" xfId="3" applyNumberFormat="1" applyFont="1" applyAlignment="1">
      <alignment horizontal="center"/>
    </xf>
    <xf numFmtId="2" fontId="7" fillId="0" borderId="0" xfId="3" applyNumberFormat="1" applyFont="1"/>
    <xf numFmtId="0" fontId="7" fillId="0" borderId="0" xfId="3" applyFont="1"/>
    <xf numFmtId="7" fontId="7" fillId="0" borderId="0" xfId="3" applyNumberFormat="1" applyFont="1" applyProtection="1">
      <protection locked="0"/>
    </xf>
    <xf numFmtId="2" fontId="8" fillId="0" borderId="0" xfId="3" applyNumberFormat="1" applyFont="1"/>
    <xf numFmtId="2" fontId="7" fillId="0" borderId="0" xfId="3" applyNumberFormat="1" applyFont="1" applyAlignment="1">
      <alignment horizontal="left"/>
    </xf>
    <xf numFmtId="2" fontId="7" fillId="0" borderId="1" xfId="3" applyNumberFormat="1" applyFont="1" applyBorder="1" applyAlignment="1">
      <alignment horizontal="center"/>
    </xf>
    <xf numFmtId="2" fontId="7" fillId="0" borderId="1" xfId="3" applyNumberFormat="1" applyFont="1" applyBorder="1" applyAlignment="1">
      <alignment horizontal="left"/>
    </xf>
    <xf numFmtId="166" fontId="7" fillId="0" borderId="0" xfId="3" applyNumberFormat="1" applyFont="1"/>
    <xf numFmtId="2" fontId="8" fillId="0" borderId="0" xfId="3" applyNumberFormat="1" applyFont="1" applyAlignment="1">
      <alignment horizontal="right"/>
    </xf>
    <xf numFmtId="7" fontId="7" fillId="0" borderId="0" xfId="3" applyNumberFormat="1" applyFont="1"/>
    <xf numFmtId="1" fontId="7" fillId="2" borderId="0" xfId="3" applyNumberFormat="1" applyFont="1" applyFill="1" applyProtection="1">
      <protection locked="0"/>
    </xf>
    <xf numFmtId="1" fontId="7" fillId="0" borderId="0" xfId="3" applyNumberFormat="1" applyFont="1" applyProtection="1">
      <protection locked="0"/>
    </xf>
    <xf numFmtId="8" fontId="7" fillId="0" borderId="0" xfId="3" applyNumberFormat="1" applyFont="1"/>
    <xf numFmtId="2" fontId="9" fillId="0" borderId="0" xfId="3" applyNumberFormat="1" applyFont="1"/>
    <xf numFmtId="10" fontId="7" fillId="2" borderId="0" xfId="4" applyNumberFormat="1" applyFont="1" applyFill="1" applyProtection="1">
      <protection locked="0"/>
    </xf>
    <xf numFmtId="5" fontId="7" fillId="2" borderId="0" xfId="3" applyNumberFormat="1" applyFont="1" applyFill="1" applyProtection="1">
      <protection locked="0"/>
    </xf>
    <xf numFmtId="2" fontId="10" fillId="0" borderId="0" xfId="3" applyNumberFormat="1" applyFont="1" applyAlignment="1">
      <alignment horizontal="left"/>
    </xf>
    <xf numFmtId="2" fontId="11" fillId="0" borderId="0" xfId="3" applyNumberFormat="1" applyFont="1" applyAlignment="1">
      <alignment horizontal="left"/>
    </xf>
    <xf numFmtId="164" fontId="4" fillId="0" borderId="0" xfId="1" applyNumberFormat="1" applyFont="1" applyAlignment="1">
      <alignment horizontal="right"/>
    </xf>
    <xf numFmtId="164" fontId="2" fillId="0" borderId="0" xfId="1" applyNumberFormat="1" applyFont="1"/>
    <xf numFmtId="164" fontId="0" fillId="0" borderId="0" xfId="1" applyNumberFormat="1" applyFont="1" applyAlignment="1">
      <alignment horizontal="right"/>
    </xf>
    <xf numFmtId="164" fontId="1" fillId="0" borderId="0" xfId="1" applyNumberFormat="1" applyFont="1"/>
    <xf numFmtId="164" fontId="2" fillId="3" borderId="2" xfId="1" applyNumberFormat="1" applyFont="1" applyFill="1" applyBorder="1"/>
    <xf numFmtId="164" fontId="0" fillId="0" borderId="0" xfId="1" applyNumberFormat="1" applyFont="1" applyBorder="1"/>
    <xf numFmtId="164" fontId="0" fillId="5" borderId="0" xfId="1" applyNumberFormat="1" applyFont="1" applyFill="1"/>
    <xf numFmtId="164" fontId="4" fillId="5" borderId="0" xfId="1" applyNumberFormat="1" applyFont="1" applyFill="1"/>
    <xf numFmtId="43" fontId="0" fillId="0" borderId="0" xfId="1" applyFont="1" applyFill="1" applyBorder="1"/>
    <xf numFmtId="164" fontId="0" fillId="0" borderId="0" xfId="1" applyNumberFormat="1" applyFont="1" applyFill="1" applyBorder="1"/>
    <xf numFmtId="9" fontId="0" fillId="0" borderId="0" xfId="2" applyFont="1" applyFill="1" applyBorder="1" applyAlignment="1">
      <alignment horizontal="right"/>
    </xf>
    <xf numFmtId="43" fontId="0" fillId="0" borderId="0" xfId="1" applyFont="1" applyFill="1" applyBorder="1" applyAlignment="1">
      <alignment horizontal="right"/>
    </xf>
    <xf numFmtId="9" fontId="0" fillId="5" borderId="0" xfId="2" applyFont="1" applyFill="1"/>
    <xf numFmtId="164" fontId="0" fillId="0" borderId="0" xfId="1" applyNumberFormat="1" applyFont="1" applyFill="1"/>
    <xf numFmtId="164" fontId="0" fillId="4" borderId="0" xfId="1" applyNumberFormat="1" applyFont="1" applyFill="1" applyProtection="1">
      <protection locked="0"/>
    </xf>
    <xf numFmtId="164" fontId="1" fillId="4" borderId="5" xfId="1" applyNumberFormat="1" applyFont="1" applyFill="1" applyBorder="1" applyProtection="1">
      <protection locked="0"/>
    </xf>
    <xf numFmtId="164" fontId="4" fillId="4" borderId="0" xfId="1" applyNumberFormat="1" applyFont="1" applyFill="1" applyProtection="1">
      <protection locked="0"/>
    </xf>
    <xf numFmtId="10" fontId="0" fillId="4" borderId="0" xfId="2" applyNumberFormat="1" applyFont="1" applyFill="1" applyProtection="1">
      <protection locked="0"/>
    </xf>
    <xf numFmtId="164" fontId="0" fillId="0" borderId="0" xfId="1" applyNumberFormat="1" applyFont="1" applyFill="1" applyBorder="1" applyAlignment="1">
      <alignment horizontal="right"/>
    </xf>
    <xf numFmtId="164" fontId="1" fillId="0" borderId="0" xfId="1" applyNumberFormat="1" applyFont="1" applyFill="1" applyBorder="1" applyAlignment="1">
      <alignment horizontal="right"/>
    </xf>
    <xf numFmtId="10" fontId="0" fillId="0" borderId="0" xfId="2" applyNumberFormat="1" applyFont="1" applyFill="1" applyBorder="1" applyProtection="1">
      <protection locked="0"/>
    </xf>
    <xf numFmtId="164" fontId="0" fillId="7" borderId="2" xfId="1" applyNumberFormat="1" applyFont="1" applyFill="1" applyBorder="1"/>
    <xf numFmtId="164" fontId="1" fillId="0" borderId="0" xfId="1" applyNumberFormat="1" applyFont="1" applyFill="1" applyBorder="1"/>
    <xf numFmtId="164" fontId="0" fillId="7" borderId="0" xfId="1" applyNumberFormat="1" applyFont="1" applyFill="1" applyBorder="1"/>
    <xf numFmtId="9" fontId="0" fillId="0" borderId="0" xfId="0" applyNumberFormat="1"/>
    <xf numFmtId="10" fontId="0" fillId="0" borderId="0" xfId="2" applyNumberFormat="1" applyFont="1" applyBorder="1"/>
    <xf numFmtId="43" fontId="0" fillId="0" borderId="0" xfId="1" applyFont="1" applyBorder="1"/>
    <xf numFmtId="2" fontId="0" fillId="7" borderId="2" xfId="0" applyNumberFormat="1" applyFill="1" applyBorder="1" applyAlignment="1">
      <alignment horizontal="center"/>
    </xf>
    <xf numFmtId="9" fontId="0" fillId="7" borderId="2" xfId="2" applyFont="1" applyFill="1" applyBorder="1" applyAlignment="1">
      <alignment horizontal="center"/>
    </xf>
    <xf numFmtId="0" fontId="0" fillId="7" borderId="2" xfId="0" applyFill="1" applyBorder="1" applyAlignment="1">
      <alignment horizontal="center"/>
    </xf>
    <xf numFmtId="0" fontId="0" fillId="0" borderId="0" xfId="0" applyAlignment="1">
      <alignment horizontal="center"/>
    </xf>
    <xf numFmtId="9" fontId="0" fillId="5" borderId="0" xfId="2" applyFont="1" applyFill="1" applyAlignment="1">
      <alignment horizontal="center"/>
    </xf>
    <xf numFmtId="164" fontId="0" fillId="5" borderId="0" xfId="1" applyNumberFormat="1" applyFont="1" applyFill="1" applyAlignment="1">
      <alignment horizontal="center"/>
    </xf>
    <xf numFmtId="9" fontId="1" fillId="5" borderId="0" xfId="2" applyFont="1" applyFill="1" applyAlignment="1">
      <alignment horizontal="center"/>
    </xf>
    <xf numFmtId="0" fontId="0" fillId="6" borderId="2" xfId="0" applyFill="1" applyBorder="1" applyAlignment="1">
      <alignment horizontal="center"/>
    </xf>
    <xf numFmtId="9" fontId="1" fillId="0" borderId="0" xfId="2" applyFont="1" applyFill="1" applyBorder="1" applyAlignment="1">
      <alignment horizontal="center"/>
    </xf>
    <xf numFmtId="9" fontId="1" fillId="7" borderId="2" xfId="2" applyFont="1" applyFill="1" applyBorder="1" applyAlignment="1">
      <alignment horizontal="center"/>
    </xf>
    <xf numFmtId="0" fontId="14" fillId="0" borderId="0" xfId="0" applyFont="1" applyAlignment="1">
      <alignment vertical="top" wrapText="1"/>
    </xf>
    <xf numFmtId="0" fontId="14" fillId="0" borderId="0" xfId="0" applyFont="1"/>
    <xf numFmtId="0" fontId="0" fillId="0" borderId="0" xfId="0" applyAlignment="1" applyProtection="1">
      <alignment horizontal="center"/>
      <protection locked="0"/>
    </xf>
    <xf numFmtId="0" fontId="2" fillId="0" borderId="0" xfId="0" applyFont="1" applyAlignment="1">
      <alignment horizontal="center"/>
    </xf>
    <xf numFmtId="0" fontId="0" fillId="0" borderId="0" xfId="0" applyAlignment="1" applyProtection="1">
      <alignment horizontal="center" vertical="center"/>
      <protection locked="0"/>
    </xf>
    <xf numFmtId="0" fontId="0" fillId="0" borderId="5" xfId="0" applyBorder="1"/>
    <xf numFmtId="0" fontId="0" fillId="0" borderId="5" xfId="0" applyBorder="1" applyAlignment="1">
      <alignment horizontal="center"/>
    </xf>
    <xf numFmtId="0" fontId="0" fillId="0" borderId="0" xfId="0" applyAlignment="1">
      <alignment horizontal="center" wrapText="1"/>
    </xf>
    <xf numFmtId="0" fontId="0" fillId="0" borderId="0" xfId="0" applyAlignment="1">
      <alignment horizontal="right" vertical="center"/>
    </xf>
    <xf numFmtId="0" fontId="0" fillId="0" borderId="0" xfId="0" applyAlignment="1">
      <alignment horizontal="right"/>
    </xf>
    <xf numFmtId="0" fontId="0" fillId="0" borderId="0" xfId="0" applyProtection="1">
      <protection hidden="1"/>
    </xf>
    <xf numFmtId="164" fontId="2" fillId="5" borderId="0" xfId="1" applyNumberFormat="1" applyFont="1" applyFill="1"/>
    <xf numFmtId="164" fontId="0" fillId="5" borderId="2" xfId="0" applyNumberFormat="1" applyFill="1" applyBorder="1"/>
    <xf numFmtId="2" fontId="0" fillId="0" borderId="0" xfId="0" applyNumberFormat="1"/>
    <xf numFmtId="0" fontId="0" fillId="0" borderId="0" xfId="0" applyAlignment="1">
      <alignment horizontal="left" vertical="top" wrapText="1"/>
    </xf>
    <xf numFmtId="0" fontId="0" fillId="0" borderId="0" xfId="0" applyAlignment="1">
      <alignment horizontal="center" vertical="center"/>
    </xf>
    <xf numFmtId="164" fontId="0" fillId="5" borderId="0" xfId="1" applyNumberFormat="1" applyFont="1" applyFill="1" applyBorder="1"/>
    <xf numFmtId="0" fontId="0" fillId="9" borderId="0" xfId="0" applyFill="1"/>
    <xf numFmtId="0" fontId="17" fillId="8" borderId="0" xfId="0" applyFont="1" applyFill="1"/>
    <xf numFmtId="164" fontId="17" fillId="8" borderId="0" xfId="1" applyNumberFormat="1" applyFont="1" applyFill="1" applyBorder="1"/>
    <xf numFmtId="0" fontId="2" fillId="0" borderId="0" xfId="0" applyFont="1"/>
    <xf numFmtId="0" fontId="0" fillId="7" borderId="0" xfId="0" applyFill="1" applyAlignment="1">
      <alignment horizontal="center"/>
    </xf>
    <xf numFmtId="0" fontId="0" fillId="4" borderId="0" xfId="0" applyFill="1" applyAlignment="1" applyProtection="1">
      <alignment horizontal="center"/>
      <protection locked="0"/>
    </xf>
    <xf numFmtId="0" fontId="0" fillId="0" borderId="0" xfId="0" applyAlignment="1">
      <alignment horizontal="center" vertical="top"/>
    </xf>
    <xf numFmtId="0" fontId="0" fillId="4" borderId="0" xfId="0" applyFill="1" applyAlignment="1" applyProtection="1">
      <alignment horizontal="center" vertical="top"/>
      <protection locked="0"/>
    </xf>
    <xf numFmtId="0" fontId="14" fillId="0" borderId="5" xfId="0" applyFont="1" applyBorder="1" applyAlignment="1">
      <alignment horizontal="center"/>
    </xf>
    <xf numFmtId="0" fontId="2" fillId="0" borderId="5" xfId="0" applyFont="1" applyBorder="1" applyAlignment="1">
      <alignment horizontal="center"/>
    </xf>
    <xf numFmtId="0" fontId="0" fillId="0" borderId="0" xfId="0" applyAlignment="1">
      <alignment wrapText="1"/>
    </xf>
    <xf numFmtId="0" fontId="17" fillId="8" borderId="0" xfId="0" applyFont="1" applyFill="1" applyAlignment="1">
      <alignment wrapText="1"/>
    </xf>
    <xf numFmtId="0" fontId="2" fillId="0" borderId="0" xfId="0" applyFont="1" applyAlignment="1">
      <alignment wrapText="1"/>
    </xf>
    <xf numFmtId="0" fontId="0" fillId="0" borderId="0" xfId="0" applyAlignment="1">
      <alignment vertical="top" wrapText="1"/>
    </xf>
    <xf numFmtId="0" fontId="2" fillId="0" borderId="0" xfId="0" applyFont="1" applyAlignment="1">
      <alignment vertical="top" wrapText="1"/>
    </xf>
    <xf numFmtId="0" fontId="2" fillId="0" borderId="5" xfId="0" applyFont="1" applyBorder="1" applyAlignment="1">
      <alignment wrapText="1"/>
    </xf>
    <xf numFmtId="0" fontId="17" fillId="0" borderId="0" xfId="0" applyFont="1"/>
    <xf numFmtId="0" fontId="0" fillId="0" borderId="0" xfId="1" applyNumberFormat="1" applyFont="1" applyBorder="1"/>
    <xf numFmtId="164" fontId="2" fillId="0" borderId="0" xfId="1" applyNumberFormat="1" applyFont="1" applyBorder="1"/>
    <xf numFmtId="164" fontId="4" fillId="0" borderId="0" xfId="1" applyNumberFormat="1" applyFont="1" applyBorder="1"/>
    <xf numFmtId="164" fontId="0" fillId="0" borderId="0" xfId="0" applyNumberFormat="1"/>
    <xf numFmtId="164" fontId="4" fillId="5" borderId="0" xfId="1" applyNumberFormat="1" applyFont="1" applyFill="1" applyBorder="1"/>
    <xf numFmtId="164" fontId="4" fillId="0" borderId="0" xfId="1" applyNumberFormat="1" applyFont="1" applyFill="1" applyBorder="1"/>
    <xf numFmtId="164" fontId="1" fillId="0" borderId="0" xfId="1" applyNumberFormat="1" applyFont="1" applyBorder="1"/>
    <xf numFmtId="164" fontId="1" fillId="5" borderId="0" xfId="1" applyNumberFormat="1" applyFont="1" applyFill="1" applyBorder="1"/>
    <xf numFmtId="9" fontId="1" fillId="0" borderId="0" xfId="2" applyFont="1" applyBorder="1"/>
    <xf numFmtId="164" fontId="0" fillId="0" borderId="0" xfId="1" applyNumberFormat="1" applyFont="1" applyBorder="1" applyAlignment="1">
      <alignment horizontal="right"/>
    </xf>
    <xf numFmtId="164" fontId="4" fillId="0" borderId="0" xfId="1" applyNumberFormat="1" applyFont="1" applyBorder="1" applyAlignment="1">
      <alignment horizontal="right"/>
    </xf>
    <xf numFmtId="164" fontId="13" fillId="0" borderId="0" xfId="1" applyNumberFormat="1" applyFont="1" applyBorder="1" applyAlignment="1">
      <alignment horizontal="center"/>
    </xf>
    <xf numFmtId="164" fontId="0" fillId="4" borderId="0" xfId="1" applyNumberFormat="1" applyFont="1" applyFill="1" applyBorder="1" applyProtection="1">
      <protection locked="0"/>
    </xf>
    <xf numFmtId="164" fontId="12" fillId="0" borderId="0" xfId="1" applyNumberFormat="1" applyFont="1" applyBorder="1" applyAlignment="1">
      <alignment horizontal="center"/>
    </xf>
    <xf numFmtId="0" fontId="3" fillId="0" borderId="0" xfId="1" applyNumberFormat="1" applyFont="1" applyBorder="1"/>
    <xf numFmtId="0" fontId="4" fillId="0" borderId="0" xfId="1" applyNumberFormat="1" applyFont="1" applyBorder="1"/>
    <xf numFmtId="0" fontId="15" fillId="0" borderId="0" xfId="0" applyFont="1"/>
    <xf numFmtId="164" fontId="4" fillId="4" borderId="0" xfId="1" applyNumberFormat="1" applyFont="1" applyFill="1" applyBorder="1" applyProtection="1">
      <protection locked="0"/>
    </xf>
    <xf numFmtId="165" fontId="0" fillId="0" borderId="0" xfId="2" applyNumberFormat="1" applyFont="1" applyBorder="1"/>
    <xf numFmtId="10" fontId="0" fillId="4" borderId="0" xfId="2" applyNumberFormat="1" applyFont="1" applyFill="1" applyBorder="1" applyProtection="1">
      <protection locked="0"/>
    </xf>
    <xf numFmtId="164" fontId="2" fillId="5" borderId="0" xfId="1" applyNumberFormat="1" applyFont="1" applyFill="1" applyBorder="1"/>
    <xf numFmtId="164" fontId="2" fillId="0" borderId="0" xfId="0" applyNumberFormat="1" applyFont="1"/>
    <xf numFmtId="10" fontId="1" fillId="0" borderId="0" xfId="2" applyNumberFormat="1" applyFont="1" applyBorder="1"/>
    <xf numFmtId="0" fontId="17" fillId="12" borderId="0" xfId="0" applyFont="1" applyFill="1"/>
    <xf numFmtId="164" fontId="0" fillId="3" borderId="0" xfId="1" applyNumberFormat="1" applyFont="1" applyFill="1" applyBorder="1"/>
    <xf numFmtId="164" fontId="2" fillId="3" borderId="0" xfId="1" applyNumberFormat="1" applyFont="1" applyFill="1" applyBorder="1"/>
    <xf numFmtId="164" fontId="3" fillId="0" borderId="0" xfId="1" applyNumberFormat="1" applyFont="1" applyBorder="1"/>
    <xf numFmtId="9" fontId="14" fillId="5" borderId="0" xfId="2" applyFont="1" applyFill="1" applyBorder="1" applyAlignment="1">
      <alignment horizontal="right"/>
    </xf>
    <xf numFmtId="164" fontId="0" fillId="6" borderId="0" xfId="1" applyNumberFormat="1" applyFont="1" applyFill="1" applyBorder="1" applyAlignment="1">
      <alignment horizontal="right"/>
    </xf>
    <xf numFmtId="165" fontId="0" fillId="5" borderId="0" xfId="2" applyNumberFormat="1" applyFont="1" applyFill="1" applyBorder="1"/>
    <xf numFmtId="43" fontId="0" fillId="3" borderId="0" xfId="1" applyFont="1" applyFill="1" applyBorder="1"/>
    <xf numFmtId="0" fontId="0" fillId="12" borderId="0" xfId="0" applyFill="1"/>
    <xf numFmtId="164" fontId="0" fillId="12" borderId="0" xfId="1" applyNumberFormat="1" applyFont="1" applyFill="1"/>
    <xf numFmtId="0" fontId="2" fillId="0" borderId="0" xfId="0" applyFont="1" applyAlignment="1">
      <alignment horizontal="center" vertical="center"/>
    </xf>
    <xf numFmtId="0" fontId="0" fillId="0" borderId="5" xfId="0" applyBorder="1" applyAlignment="1">
      <alignment wrapText="1"/>
    </xf>
    <xf numFmtId="0" fontId="0" fillId="0" borderId="5" xfId="0" applyBorder="1" applyAlignment="1" applyProtection="1">
      <alignment horizontal="center"/>
      <protection locked="0"/>
    </xf>
    <xf numFmtId="43" fontId="0" fillId="6" borderId="0" xfId="1" applyFont="1" applyFill="1" applyBorder="1" applyAlignment="1">
      <alignment horizontal="right"/>
    </xf>
    <xf numFmtId="164" fontId="2" fillId="3" borderId="6" xfId="1" applyNumberFormat="1" applyFont="1" applyFill="1" applyBorder="1"/>
    <xf numFmtId="164" fontId="0" fillId="3" borderId="8" xfId="1" applyNumberFormat="1" applyFont="1" applyFill="1" applyBorder="1" applyAlignment="1">
      <alignment horizontal="right"/>
    </xf>
    <xf numFmtId="164" fontId="2" fillId="3" borderId="7" xfId="1" applyNumberFormat="1" applyFont="1" applyFill="1" applyBorder="1"/>
    <xf numFmtId="164" fontId="0" fillId="0" borderId="0" xfId="1" applyNumberFormat="1" applyFont="1" applyAlignment="1">
      <alignment horizontal="left" indent="4"/>
    </xf>
    <xf numFmtId="164" fontId="3" fillId="0" borderId="0" xfId="1" applyNumberFormat="1" applyFont="1" applyAlignment="1">
      <alignment horizontal="left" indent="4"/>
    </xf>
    <xf numFmtId="0" fontId="0" fillId="0" borderId="0" xfId="0" applyAlignment="1">
      <alignment horizontal="left" indent="4"/>
    </xf>
    <xf numFmtId="164" fontId="0" fillId="0" borderId="0" xfId="1" applyNumberFormat="1" applyFont="1" applyFill="1" applyBorder="1" applyAlignment="1">
      <alignment horizontal="left" indent="4"/>
    </xf>
    <xf numFmtId="164" fontId="0" fillId="7" borderId="0" xfId="0" applyNumberFormat="1" applyFill="1"/>
    <xf numFmtId="0" fontId="0" fillId="10" borderId="0" xfId="0" applyFill="1"/>
    <xf numFmtId="0" fontId="0" fillId="13" borderId="0" xfId="0" applyFill="1"/>
    <xf numFmtId="0" fontId="0" fillId="11" borderId="0" xfId="0" applyFill="1"/>
    <xf numFmtId="0" fontId="17" fillId="11" borderId="0" xfId="0" applyFont="1" applyFill="1"/>
    <xf numFmtId="3" fontId="0" fillId="0" borderId="0" xfId="0" applyNumberFormat="1"/>
    <xf numFmtId="43" fontId="0" fillId="3" borderId="2" xfId="1" applyFont="1" applyFill="1" applyBorder="1" applyAlignment="1">
      <alignment horizontal="center"/>
    </xf>
    <xf numFmtId="164" fontId="0" fillId="10" borderId="0" xfId="1" applyNumberFormat="1" applyFont="1" applyFill="1"/>
    <xf numFmtId="0" fontId="2" fillId="4" borderId="6" xfId="0" applyFont="1" applyFill="1" applyBorder="1"/>
    <xf numFmtId="164" fontId="0" fillId="4" borderId="8" xfId="1" applyNumberFormat="1" applyFont="1" applyFill="1" applyBorder="1"/>
    <xf numFmtId="0" fontId="0" fillId="14" borderId="0" xfId="0" applyFill="1"/>
    <xf numFmtId="167" fontId="0" fillId="0" borderId="0" xfId="1" applyNumberFormat="1" applyFont="1" applyBorder="1"/>
    <xf numFmtId="8" fontId="0" fillId="0" borderId="0" xfId="2" applyNumberFormat="1" applyFont="1" applyBorder="1"/>
    <xf numFmtId="0" fontId="0" fillId="15" borderId="0" xfId="0" applyFill="1"/>
    <xf numFmtId="0" fontId="0" fillId="15" borderId="0" xfId="0" applyFill="1" applyAlignment="1">
      <alignment wrapText="1"/>
    </xf>
    <xf numFmtId="164" fontId="0" fillId="15" borderId="0" xfId="1" applyNumberFormat="1" applyFont="1" applyFill="1"/>
    <xf numFmtId="164" fontId="0" fillId="7" borderId="2" xfId="0" applyNumberFormat="1" applyFill="1" applyBorder="1"/>
    <xf numFmtId="164" fontId="0" fillId="6" borderId="0" xfId="1" applyNumberFormat="1" applyFont="1" applyFill="1" applyBorder="1"/>
    <xf numFmtId="164" fontId="4" fillId="0" borderId="9" xfId="1" applyNumberFormat="1" applyFont="1" applyBorder="1" applyAlignment="1">
      <alignment horizontal="right"/>
    </xf>
    <xf numFmtId="164" fontId="0" fillId="4" borderId="9" xfId="1" applyNumberFormat="1" applyFont="1" applyFill="1" applyBorder="1" applyProtection="1">
      <protection locked="0"/>
    </xf>
    <xf numFmtId="164" fontId="0" fillId="4" borderId="4" xfId="1" applyNumberFormat="1" applyFont="1" applyFill="1" applyBorder="1" applyProtection="1">
      <protection locked="0"/>
    </xf>
    <xf numFmtId="164" fontId="0" fillId="0" borderId="9" xfId="1" applyNumberFormat="1" applyFont="1" applyBorder="1"/>
    <xf numFmtId="164" fontId="0" fillId="5" borderId="9" xfId="1" applyNumberFormat="1" applyFont="1" applyFill="1" applyBorder="1"/>
    <xf numFmtId="164" fontId="4" fillId="4" borderId="9" xfId="1" applyNumberFormat="1" applyFont="1" applyFill="1" applyBorder="1" applyProtection="1">
      <protection locked="0"/>
    </xf>
    <xf numFmtId="10" fontId="0" fillId="5" borderId="9" xfId="2" applyNumberFormat="1" applyFont="1" applyFill="1" applyBorder="1"/>
    <xf numFmtId="164" fontId="4" fillId="5" borderId="9" xfId="1" applyNumberFormat="1" applyFont="1" applyFill="1" applyBorder="1"/>
    <xf numFmtId="164" fontId="0" fillId="5" borderId="4" xfId="1" applyNumberFormat="1" applyFont="1" applyFill="1" applyBorder="1"/>
    <xf numFmtId="10" fontId="0" fillId="4" borderId="9" xfId="2" applyNumberFormat="1" applyFont="1" applyFill="1" applyBorder="1" applyProtection="1">
      <protection locked="0"/>
    </xf>
    <xf numFmtId="164" fontId="0" fillId="0" borderId="10" xfId="1" applyNumberFormat="1" applyFont="1" applyBorder="1"/>
    <xf numFmtId="164" fontId="0" fillId="0" borderId="11" xfId="1" applyNumberFormat="1" applyFont="1" applyBorder="1"/>
    <xf numFmtId="164" fontId="0" fillId="0" borderId="12" xfId="1" applyNumberFormat="1" applyFont="1" applyBorder="1"/>
    <xf numFmtId="164" fontId="0" fillId="0" borderId="13" xfId="1" applyNumberFormat="1" applyFont="1" applyBorder="1"/>
    <xf numFmtId="43" fontId="0" fillId="5" borderId="0" xfId="1" applyFont="1" applyFill="1" applyBorder="1" applyAlignment="1" applyProtection="1">
      <alignment horizontal="center"/>
    </xf>
    <xf numFmtId="0" fontId="14" fillId="0" borderId="0" xfId="0" applyFont="1" applyAlignment="1">
      <alignment wrapText="1"/>
    </xf>
    <xf numFmtId="0" fontId="0" fillId="4" borderId="0" xfId="0" applyFill="1" applyAlignment="1" applyProtection="1">
      <alignment horizontal="center" vertical="center"/>
      <protection locked="0"/>
    </xf>
    <xf numFmtId="0" fontId="0" fillId="0" borderId="0" xfId="0" applyAlignment="1">
      <alignment horizontal="center" vertical="center" wrapText="1"/>
    </xf>
    <xf numFmtId="164" fontId="0" fillId="5" borderId="2" xfId="1" applyNumberFormat="1" applyFont="1" applyFill="1" applyBorder="1" applyProtection="1"/>
    <xf numFmtId="164" fontId="0" fillId="4" borderId="0" xfId="1" applyNumberFormat="1" applyFont="1" applyFill="1" applyAlignment="1" applyProtection="1">
      <alignment horizontal="left" indent="4"/>
      <protection locked="0"/>
    </xf>
    <xf numFmtId="164" fontId="0" fillId="7" borderId="0" xfId="1" applyNumberFormat="1" applyFont="1" applyFill="1" applyBorder="1" applyProtection="1"/>
    <xf numFmtId="164" fontId="0" fillId="3" borderId="0" xfId="1" applyNumberFormat="1" applyFont="1" applyFill="1" applyBorder="1" applyProtection="1"/>
    <xf numFmtId="164" fontId="1" fillId="3" borderId="0" xfId="1" applyNumberFormat="1" applyFont="1" applyFill="1" applyBorder="1" applyAlignment="1" applyProtection="1">
      <alignment horizontal="right"/>
    </xf>
    <xf numFmtId="164" fontId="0" fillId="3" borderId="0" xfId="1" applyNumberFormat="1" applyFont="1" applyFill="1" applyBorder="1" applyAlignment="1" applyProtection="1">
      <alignment horizontal="right"/>
    </xf>
    <xf numFmtId="164" fontId="0" fillId="5" borderId="0" xfId="1" applyNumberFormat="1" applyFont="1" applyFill="1" applyBorder="1" applyProtection="1"/>
    <xf numFmtId="164" fontId="4" fillId="5" borderId="0" xfId="1" applyNumberFormat="1" applyFont="1" applyFill="1" applyBorder="1" applyProtection="1"/>
    <xf numFmtId="164" fontId="0" fillId="5" borderId="5" xfId="1" applyNumberFormat="1" applyFont="1" applyFill="1" applyBorder="1" applyProtection="1"/>
    <xf numFmtId="164" fontId="1" fillId="0" borderId="0" xfId="1" applyNumberFormat="1" applyFont="1" applyBorder="1" applyProtection="1"/>
    <xf numFmtId="9" fontId="0" fillId="4" borderId="0" xfId="2" applyFont="1" applyFill="1" applyBorder="1" applyProtection="1">
      <protection locked="0"/>
    </xf>
    <xf numFmtId="164" fontId="0" fillId="16" borderId="2" xfId="1" applyNumberFormat="1" applyFont="1" applyFill="1" applyBorder="1" applyAlignment="1">
      <alignment horizontal="right"/>
    </xf>
    <xf numFmtId="9" fontId="14" fillId="7" borderId="0" xfId="2" applyFont="1" applyFill="1" applyBorder="1" applyProtection="1"/>
    <xf numFmtId="9" fontId="0" fillId="6" borderId="0" xfId="2" applyFont="1" applyFill="1" applyBorder="1" applyAlignment="1" applyProtection="1">
      <alignment horizontal="right"/>
    </xf>
    <xf numFmtId="10" fontId="0" fillId="0" borderId="0" xfId="0" applyNumberFormat="1"/>
    <xf numFmtId="9" fontId="1" fillId="4" borderId="2" xfId="2" applyFont="1" applyFill="1" applyBorder="1" applyAlignment="1" applyProtection="1">
      <alignment horizontal="center"/>
      <protection locked="0"/>
    </xf>
    <xf numFmtId="164" fontId="0" fillId="3" borderId="2" xfId="1" applyNumberFormat="1" applyFont="1" applyFill="1" applyBorder="1" applyAlignment="1" applyProtection="1">
      <alignment horizontal="center"/>
    </xf>
    <xf numFmtId="164" fontId="0" fillId="5" borderId="0" xfId="1" applyNumberFormat="1" applyFont="1" applyFill="1" applyProtection="1"/>
    <xf numFmtId="164" fontId="1" fillId="16" borderId="4" xfId="1" applyNumberFormat="1" applyFont="1" applyFill="1" applyBorder="1" applyAlignment="1">
      <alignment horizontal="center"/>
    </xf>
    <xf numFmtId="164" fontId="4" fillId="16" borderId="9" xfId="1" applyNumberFormat="1" applyFont="1" applyFill="1" applyBorder="1" applyAlignment="1">
      <alignment horizontal="right"/>
    </xf>
    <xf numFmtId="10" fontId="0" fillId="4" borderId="0" xfId="0" applyNumberFormat="1" applyFill="1" applyProtection="1">
      <protection locked="0"/>
    </xf>
    <xf numFmtId="10" fontId="0" fillId="4" borderId="5" xfId="0" applyNumberFormat="1" applyFill="1" applyBorder="1" applyProtection="1">
      <protection locked="0"/>
    </xf>
    <xf numFmtId="164" fontId="0" fillId="5" borderId="9" xfId="1" applyNumberFormat="1" applyFont="1" applyFill="1" applyBorder="1" applyProtection="1"/>
    <xf numFmtId="164" fontId="4" fillId="5" borderId="9" xfId="1" applyNumberFormat="1" applyFont="1" applyFill="1" applyBorder="1" applyProtection="1"/>
    <xf numFmtId="164" fontId="0" fillId="5" borderId="4" xfId="1" applyNumberFormat="1" applyFont="1" applyFill="1" applyBorder="1" applyProtection="1"/>
    <xf numFmtId="164" fontId="0" fillId="0" borderId="9" xfId="1" applyNumberFormat="1" applyFont="1" applyBorder="1" applyAlignment="1">
      <alignment horizontal="center"/>
    </xf>
    <xf numFmtId="164" fontId="4" fillId="0" borderId="4" xfId="1" applyNumberFormat="1" applyFont="1" applyBorder="1" applyAlignment="1">
      <alignment horizontal="center"/>
    </xf>
    <xf numFmtId="9" fontId="0" fillId="4" borderId="0" xfId="2" applyFont="1" applyFill="1" applyBorder="1" applyAlignment="1" applyProtection="1">
      <alignment horizontal="center"/>
      <protection locked="0"/>
    </xf>
    <xf numFmtId="0" fontId="21" fillId="8" borderId="0" xfId="0" applyFont="1" applyFill="1" applyAlignment="1">
      <alignment wrapText="1"/>
    </xf>
    <xf numFmtId="0" fontId="19" fillId="0" borderId="0" xfId="0" applyFont="1" applyAlignment="1">
      <alignment wrapText="1"/>
    </xf>
    <xf numFmtId="0" fontId="0" fillId="0" borderId="0" xfId="0" applyAlignment="1">
      <alignment vertical="center" wrapText="1"/>
    </xf>
    <xf numFmtId="0" fontId="14" fillId="0" borderId="0" xfId="0" applyFont="1" applyAlignment="1">
      <alignment vertical="center" wrapText="1"/>
    </xf>
    <xf numFmtId="0" fontId="2" fillId="0" borderId="5" xfId="0" applyFont="1" applyBorder="1" applyAlignment="1">
      <alignment horizontal="center" vertical="center"/>
    </xf>
    <xf numFmtId="0" fontId="12" fillId="0" borderId="0" xfId="0" applyFont="1" applyAlignment="1" applyProtection="1">
      <alignment horizontal="center" vertical="center"/>
      <protection locked="0"/>
    </xf>
    <xf numFmtId="164" fontId="0" fillId="4" borderId="0" xfId="1" applyNumberFormat="1" applyFont="1" applyFill="1" applyAlignment="1" applyProtection="1">
      <alignment vertical="center"/>
      <protection locked="0"/>
    </xf>
    <xf numFmtId="165" fontId="0" fillId="0" borderId="0" xfId="2" applyNumberFormat="1" applyFont="1" applyFill="1" applyBorder="1"/>
    <xf numFmtId="164" fontId="12" fillId="0" borderId="0" xfId="1" applyNumberFormat="1" applyFont="1" applyBorder="1"/>
    <xf numFmtId="0" fontId="21" fillId="8" borderId="0" xfId="0" applyFont="1" applyFill="1"/>
    <xf numFmtId="164" fontId="0" fillId="0" borderId="0" xfId="1" applyNumberFormat="1" applyFont="1" applyFill="1" applyBorder="1" applyProtection="1"/>
    <xf numFmtId="0" fontId="16" fillId="0" borderId="0" xfId="5" applyBorder="1" applyProtection="1">
      <protection locked="0"/>
    </xf>
    <xf numFmtId="0" fontId="12" fillId="0" borderId="0" xfId="0" applyFont="1"/>
    <xf numFmtId="164" fontId="12" fillId="0" borderId="0" xfId="1" applyNumberFormat="1" applyFont="1" applyFill="1" applyBorder="1"/>
    <xf numFmtId="0" fontId="12" fillId="0" borderId="0" xfId="0" applyFont="1" applyAlignment="1">
      <alignment wrapText="1"/>
    </xf>
    <xf numFmtId="164" fontId="22" fillId="16" borderId="2" xfId="1" applyNumberFormat="1" applyFont="1" applyFill="1" applyBorder="1" applyAlignment="1">
      <alignment horizontal="right"/>
    </xf>
    <xf numFmtId="164" fontId="14" fillId="4" borderId="0" xfId="1" applyNumberFormat="1" applyFont="1" applyFill="1" applyAlignment="1" applyProtection="1">
      <alignment horizontal="left" indent="4"/>
      <protection locked="0"/>
    </xf>
    <xf numFmtId="164" fontId="14" fillId="0" borderId="0" xfId="1" applyNumberFormat="1" applyFont="1" applyAlignment="1">
      <alignment horizontal="left" vertical="center" wrapText="1" indent="4"/>
    </xf>
    <xf numFmtId="164" fontId="14" fillId="0" borderId="0" xfId="1" applyNumberFormat="1" applyFont="1" applyBorder="1"/>
    <xf numFmtId="164" fontId="14" fillId="0" borderId="0" xfId="1" applyNumberFormat="1" applyFont="1" applyFill="1" applyBorder="1" applyProtection="1"/>
    <xf numFmtId="164" fontId="14" fillId="5" borderId="0" xfId="1" applyNumberFormat="1" applyFont="1" applyFill="1" applyBorder="1" applyProtection="1"/>
    <xf numFmtId="164" fontId="2" fillId="0" borderId="0" xfId="1" applyNumberFormat="1" applyFont="1" applyFill="1" applyBorder="1" applyAlignment="1">
      <alignment horizontal="right"/>
    </xf>
    <xf numFmtId="164" fontId="14" fillId="0" borderId="0" xfId="1" applyNumberFormat="1" applyFont="1" applyFill="1" applyBorder="1"/>
    <xf numFmtId="10" fontId="0" fillId="0" borderId="0" xfId="2" applyNumberFormat="1" applyFont="1"/>
    <xf numFmtId="44" fontId="0" fillId="0" borderId="0" xfId="6" applyFont="1"/>
    <xf numFmtId="164" fontId="14" fillId="0" borderId="0" xfId="1" applyNumberFormat="1" applyFont="1"/>
    <xf numFmtId="164" fontId="14" fillId="0" borderId="0" xfId="1" applyNumberFormat="1" applyFont="1" applyFill="1" applyProtection="1"/>
    <xf numFmtId="9" fontId="0" fillId="7" borderId="0" xfId="2" applyFont="1" applyFill="1" applyBorder="1"/>
    <xf numFmtId="9" fontId="0" fillId="0" borderId="0" xfId="2" applyFont="1" applyFill="1" applyBorder="1" applyAlignment="1" applyProtection="1">
      <alignment horizontal="right"/>
    </xf>
    <xf numFmtId="10" fontId="14" fillId="5" borderId="0" xfId="2" applyNumberFormat="1" applyFont="1" applyFill="1" applyProtection="1"/>
    <xf numFmtId="164" fontId="14" fillId="5" borderId="0" xfId="1" applyNumberFormat="1" applyFont="1" applyFill="1" applyProtection="1"/>
    <xf numFmtId="0" fontId="23" fillId="0" borderId="0" xfId="0" applyFont="1" applyAlignment="1">
      <alignment horizontal="center"/>
    </xf>
    <xf numFmtId="0" fontId="12" fillId="0" borderId="0" xfId="0" applyFont="1" applyAlignment="1">
      <alignment horizontal="center"/>
    </xf>
    <xf numFmtId="0" fontId="23" fillId="0" borderId="0" xfId="0" applyFont="1"/>
    <xf numFmtId="164" fontId="1" fillId="6" borderId="0" xfId="1" applyNumberFormat="1" applyFont="1" applyFill="1" applyBorder="1"/>
    <xf numFmtId="9" fontId="0" fillId="5" borderId="0" xfId="2" applyFont="1" applyFill="1" applyBorder="1" applyAlignment="1">
      <alignment horizontal="right"/>
    </xf>
    <xf numFmtId="9" fontId="1" fillId="0" borderId="0" xfId="2" applyFont="1" applyFill="1" applyBorder="1" applyProtection="1"/>
    <xf numFmtId="164" fontId="0" fillId="6" borderId="3" xfId="1" applyNumberFormat="1" applyFont="1" applyFill="1" applyBorder="1" applyAlignment="1">
      <alignment horizontal="center"/>
    </xf>
    <xf numFmtId="164" fontId="0" fillId="6" borderId="1" xfId="1" applyNumberFormat="1" applyFont="1" applyFill="1" applyBorder="1" applyAlignment="1">
      <alignment horizontal="center"/>
    </xf>
    <xf numFmtId="164" fontId="0" fillId="0" borderId="0" xfId="1" applyNumberFormat="1" applyFont="1" applyFill="1" applyBorder="1" applyAlignment="1">
      <alignment horizontal="center"/>
    </xf>
    <xf numFmtId="0" fontId="2" fillId="6" borderId="2" xfId="0" applyFont="1" applyFill="1" applyBorder="1" applyAlignment="1">
      <alignment horizontal="center"/>
    </xf>
    <xf numFmtId="9" fontId="1" fillId="0" borderId="0" xfId="2" applyFont="1" applyFill="1" applyBorder="1" applyAlignment="1" applyProtection="1">
      <alignment horizontal="center"/>
      <protection locked="0"/>
    </xf>
    <xf numFmtId="9" fontId="0" fillId="0" borderId="0" xfId="2" applyFont="1"/>
    <xf numFmtId="0" fontId="0" fillId="0" borderId="0" xfId="1" applyNumberFormat="1" applyFont="1"/>
    <xf numFmtId="44" fontId="0" fillId="5" borderId="0" xfId="6" applyFont="1" applyFill="1" applyBorder="1" applyAlignment="1">
      <alignment horizontal="right"/>
    </xf>
    <xf numFmtId="44" fontId="0" fillId="3" borderId="0" xfId="6" applyFont="1" applyFill="1" applyBorder="1" applyProtection="1"/>
    <xf numFmtId="0" fontId="0" fillId="9" borderId="0" xfId="0" applyFill="1" applyAlignment="1">
      <alignment horizontal="left"/>
    </xf>
    <xf numFmtId="0" fontId="14" fillId="0" borderId="5" xfId="0" applyFont="1" applyBorder="1"/>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vertical="center"/>
    </xf>
    <xf numFmtId="164" fontId="14" fillId="0" borderId="0" xfId="1" applyNumberFormat="1" applyFont="1" applyAlignment="1">
      <alignment horizontal="left" indent="4"/>
    </xf>
    <xf numFmtId="164" fontId="14" fillId="0" borderId="0" xfId="1" applyNumberFormat="1" applyFont="1" applyAlignment="1">
      <alignment horizontal="left" wrapText="1" indent="4"/>
    </xf>
    <xf numFmtId="164" fontId="14" fillId="4" borderId="0" xfId="1" applyNumberFormat="1" applyFont="1" applyFill="1" applyBorder="1" applyProtection="1">
      <protection locked="0"/>
    </xf>
    <xf numFmtId="164" fontId="20" fillId="0" borderId="0" xfId="1" applyNumberFormat="1" applyFont="1" applyBorder="1"/>
    <xf numFmtId="164" fontId="0" fillId="0" borderId="0" xfId="1" applyNumberFormat="1" applyFont="1" applyProtection="1"/>
    <xf numFmtId="44" fontId="0" fillId="0" borderId="0" xfId="6" applyFont="1" applyProtection="1"/>
    <xf numFmtId="10" fontId="0" fillId="0" borderId="0" xfId="2" applyNumberFormat="1" applyFont="1" applyProtection="1"/>
    <xf numFmtId="0" fontId="0" fillId="0" borderId="0" xfId="1" applyNumberFormat="1" applyFont="1" applyProtection="1"/>
    <xf numFmtId="0" fontId="0" fillId="6" borderId="4" xfId="0" applyFill="1" applyBorder="1" applyAlignment="1">
      <alignment horizontal="center"/>
    </xf>
    <xf numFmtId="0" fontId="20" fillId="0" borderId="0" xfId="0" applyFont="1" applyAlignment="1">
      <alignment horizontal="center"/>
    </xf>
    <xf numFmtId="0" fontId="2" fillId="6" borderId="3" xfId="0" applyFont="1" applyFill="1" applyBorder="1" applyAlignment="1">
      <alignment horizontal="center"/>
    </xf>
    <xf numFmtId="164" fontId="2" fillId="6" borderId="0" xfId="1" applyNumberFormat="1" applyFont="1" applyFill="1" applyBorder="1"/>
    <xf numFmtId="43" fontId="2" fillId="6" borderId="0" xfId="1" applyFont="1" applyFill="1" applyBorder="1" applyAlignment="1">
      <alignment horizontal="center"/>
    </xf>
    <xf numFmtId="0" fontId="2" fillId="0" borderId="1" xfId="0" applyFont="1" applyBorder="1" applyAlignment="1">
      <alignment vertical="top" wrapText="1"/>
    </xf>
    <xf numFmtId="0" fontId="0" fillId="0" borderId="1" xfId="0" applyBorder="1" applyAlignment="1">
      <alignment vertical="top" wrapText="1"/>
    </xf>
    <xf numFmtId="0" fontId="14" fillId="0" borderId="1" xfId="0" applyFont="1" applyBorder="1" applyAlignment="1">
      <alignment vertical="top" wrapText="1"/>
    </xf>
    <xf numFmtId="0" fontId="0" fillId="0" borderId="1" xfId="0" applyBorder="1" applyAlignment="1" applyProtection="1">
      <alignment horizontal="center" vertical="center"/>
      <protection locked="0"/>
    </xf>
    <xf numFmtId="0" fontId="0" fillId="0" borderId="1" xfId="0" applyBorder="1" applyAlignment="1">
      <alignment horizontal="center" vertical="top"/>
    </xf>
    <xf numFmtId="44" fontId="0" fillId="4" borderId="0" xfId="6" applyFont="1" applyFill="1" applyBorder="1" applyAlignment="1" applyProtection="1">
      <alignment horizontal="right"/>
      <protection locked="0"/>
    </xf>
    <xf numFmtId="0" fontId="0" fillId="0" borderId="0" xfId="0" applyAlignment="1">
      <alignment vertical="center" wrapText="1"/>
    </xf>
    <xf numFmtId="0" fontId="0" fillId="0" borderId="0" xfId="0" applyAlignment="1">
      <alignment wrapText="1"/>
    </xf>
    <xf numFmtId="0" fontId="16" fillId="0" borderId="0" xfId="5" applyBorder="1" applyAlignment="1" applyProtection="1">
      <alignment horizontal="left"/>
      <protection locked="0"/>
    </xf>
    <xf numFmtId="164" fontId="20" fillId="0" borderId="0" xfId="1" applyNumberFormat="1" applyFont="1" applyBorder="1" applyAlignment="1">
      <alignment horizontal="right" vertical="center"/>
    </xf>
    <xf numFmtId="164" fontId="20" fillId="0" borderId="0" xfId="1" applyNumberFormat="1" applyFont="1" applyBorder="1" applyAlignment="1">
      <alignment horizontal="right"/>
    </xf>
    <xf numFmtId="43" fontId="25" fillId="0" borderId="0" xfId="1" applyFont="1" applyBorder="1" applyAlignment="1">
      <alignment horizontal="center"/>
    </xf>
    <xf numFmtId="164" fontId="0" fillId="3" borderId="0" xfId="1" applyNumberFormat="1" applyFont="1" applyFill="1" applyBorder="1" applyAlignment="1">
      <alignment horizontal="center" wrapText="1"/>
    </xf>
    <xf numFmtId="164" fontId="0" fillId="0" borderId="0" xfId="1" applyNumberFormat="1" applyFont="1" applyAlignment="1" applyProtection="1"/>
    <xf numFmtId="0" fontId="20" fillId="0" borderId="0" xfId="0" applyFont="1" applyAlignment="1">
      <alignment horizontal="right"/>
    </xf>
    <xf numFmtId="0" fontId="12" fillId="0" borderId="0" xfId="0" applyFont="1" applyAlignment="1">
      <alignment horizontal="center"/>
    </xf>
    <xf numFmtId="164" fontId="2" fillId="0" borderId="0" xfId="1" applyNumberFormat="1"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4" borderId="0" xfId="0" applyFill="1" applyAlignment="1" applyProtection="1">
      <alignment horizontal="center" vertical="center"/>
      <protection locked="0"/>
    </xf>
    <xf numFmtId="0" fontId="14" fillId="0" borderId="0" xfId="0" applyFont="1" applyAlignment="1">
      <alignment wrapText="1"/>
    </xf>
    <xf numFmtId="0" fontId="26" fillId="0" borderId="0" xfId="0" applyFont="1" applyAlignment="1">
      <alignment wrapText="1"/>
    </xf>
    <xf numFmtId="0" fontId="14" fillId="0" borderId="1" xfId="0" applyFont="1" applyBorder="1" applyAlignment="1">
      <alignment horizontal="left" vertical="center" wrapText="1"/>
    </xf>
  </cellXfs>
  <cellStyles count="7">
    <cellStyle name="Comma" xfId="1" builtinId="3"/>
    <cellStyle name="Currency" xfId="6" builtinId="4"/>
    <cellStyle name="Hyperlink" xfId="5" builtinId="8"/>
    <cellStyle name="Normal" xfId="0" builtinId="0"/>
    <cellStyle name="Normal 2" xfId="3" xr:uid="{00000000-0005-0000-0000-000004000000}"/>
    <cellStyle name="Percent" xfId="2" builtinId="5"/>
    <cellStyle name="Percent 2" xfId="4" xr:uid="{00000000-0005-0000-0000-000006000000}"/>
  </cellStyles>
  <dxfs count="5">
    <dxf>
      <font>
        <color rgb="FF00B0F0"/>
      </font>
    </dxf>
    <dxf>
      <font>
        <color rgb="FF00B0F0"/>
      </font>
    </dxf>
    <dxf>
      <font>
        <color theme="0" tint="-0.34998626667073579"/>
      </font>
    </dxf>
    <dxf>
      <font>
        <color theme="0" tint="-0.24994659260841701"/>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304800</xdr:colOff>
      <xdr:row>20</xdr:row>
      <xdr:rowOff>38099</xdr:rowOff>
    </xdr:from>
    <xdr:to>
      <xdr:col>3</xdr:col>
      <xdr:colOff>142875</xdr:colOff>
      <xdr:row>22</xdr:row>
      <xdr:rowOff>48682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33400" y="4419599"/>
          <a:ext cx="1057275" cy="391583"/>
        </a:xfrm>
        <a:prstGeom prst="rect">
          <a:avLst/>
        </a:prstGeom>
      </xdr:spPr>
    </xdr:pic>
    <xdr:clientData/>
  </xdr:twoCellAnchor>
  <xdr:twoCellAnchor editAs="oneCell">
    <xdr:from>
      <xdr:col>7</xdr:col>
      <xdr:colOff>561976</xdr:colOff>
      <xdr:row>19</xdr:row>
      <xdr:rowOff>19050</xdr:rowOff>
    </xdr:from>
    <xdr:to>
      <xdr:col>10</xdr:col>
      <xdr:colOff>349342</xdr:colOff>
      <xdr:row>23</xdr:row>
      <xdr:rowOff>104775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4448176" y="3638550"/>
          <a:ext cx="1616166"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1536700</xdr:colOff>
          <xdr:row>38</xdr:row>
          <xdr:rowOff>31750</xdr:rowOff>
        </xdr:from>
        <xdr:to>
          <xdr:col>6</xdr:col>
          <xdr:colOff>76200</xdr:colOff>
          <xdr:row>39</xdr:row>
          <xdr:rowOff>184150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36576" tIns="22860" rIns="0" bIns="22860" anchor="ctr" upright="1"/>
            <a:lstStyle/>
            <a:p>
              <a:pPr algn="l" rtl="0">
                <a:defRPr sz="1000"/>
              </a:pPr>
              <a:r>
                <a:rPr lang="en-CA" sz="800" b="0" i="0" u="none" strike="noStrike" baseline="0">
                  <a:solidFill>
                    <a:srgbClr val="000000"/>
                  </a:solidFill>
                  <a:latin typeface="Arial"/>
                  <a:cs typeface="Arial"/>
                </a:rPr>
                <a:t>next : </a:t>
              </a:r>
            </a:p>
            <a:p>
              <a:pPr algn="l" rtl="0">
                <a:defRPr sz="1000"/>
              </a:pPr>
              <a:r>
                <a:rPr lang="en-CA" sz="800" b="0" i="0" u="none" strike="noStrike" baseline="0">
                  <a:solidFill>
                    <a:srgbClr val="000000"/>
                  </a:solidFill>
                  <a:latin typeface="Arial"/>
                  <a:cs typeface="Arial"/>
                </a:rPr>
                <a:t>Residential New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127000</xdr:colOff>
          <xdr:row>41</xdr:row>
          <xdr:rowOff>31750</xdr:rowOff>
        </xdr:from>
        <xdr:to>
          <xdr:col>1</xdr:col>
          <xdr:colOff>965200</xdr:colOff>
          <xdr:row>42</xdr:row>
          <xdr:rowOff>184150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CA" sz="800" b="0" i="0" u="none" strike="noStrike" baseline="0">
                  <a:solidFill>
                    <a:srgbClr val="000000"/>
                  </a:solidFill>
                  <a:latin typeface="Arial"/>
                  <a:cs typeface="Arial"/>
                </a:rPr>
                <a:t>reset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1543050</xdr:colOff>
          <xdr:row>41</xdr:row>
          <xdr:rowOff>31750</xdr:rowOff>
        </xdr:from>
        <xdr:to>
          <xdr:col>6</xdr:col>
          <xdr:colOff>69850</xdr:colOff>
          <xdr:row>42</xdr:row>
          <xdr:rowOff>171450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CA" sz="800" b="0" i="0" u="none" strike="noStrike" baseline="0">
                  <a:solidFill>
                    <a:srgbClr val="000000"/>
                  </a:solidFill>
                  <a:latin typeface="Arial"/>
                  <a:cs typeface="Arial"/>
                </a:rPr>
                <a:t>reset all</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1885950</xdr:colOff>
          <xdr:row>133</xdr:row>
          <xdr:rowOff>19050</xdr:rowOff>
        </xdr:from>
        <xdr:to>
          <xdr:col>2</xdr:col>
          <xdr:colOff>304800</xdr:colOff>
          <xdr:row>134</xdr:row>
          <xdr:rowOff>171450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txBody>
            <a:bodyPr vertOverflow="clip" wrap="square" lIns="36576" tIns="22860" rIns="0" bIns="22860" anchor="ctr" upright="1"/>
            <a:lstStyle/>
            <a:p>
              <a:pPr algn="l" rtl="0">
                <a:defRPr sz="1000"/>
              </a:pPr>
              <a:r>
                <a:rPr lang="en-CA" sz="800" b="0" i="0" u="none" strike="noStrike" baseline="0">
                  <a:solidFill>
                    <a:srgbClr val="000000"/>
                  </a:solidFill>
                  <a:latin typeface="Arial"/>
                  <a:cs typeface="Arial"/>
                </a:rPr>
                <a:t>next : </a:t>
              </a:r>
            </a:p>
            <a:p>
              <a:pPr algn="l" rtl="0">
                <a:defRPr sz="1000"/>
              </a:pPr>
              <a:r>
                <a:rPr lang="en-CA" sz="800" b="0" i="0" u="none" strike="noStrike" baseline="0">
                  <a:solidFill>
                    <a:srgbClr val="000000"/>
                  </a:solidFill>
                  <a:latin typeface="Arial"/>
                  <a:cs typeface="Arial"/>
                </a:rPr>
                <a:t>Non-Residential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133</xdr:row>
          <xdr:rowOff>19050</xdr:rowOff>
        </xdr:from>
        <xdr:to>
          <xdr:col>1</xdr:col>
          <xdr:colOff>984250</xdr:colOff>
          <xdr:row>134</xdr:row>
          <xdr:rowOff>171450</xdr:rowOff>
        </xdr:to>
        <xdr:sp macro="" textlink="">
          <xdr:nvSpPr>
            <xdr:cNvPr id="4098" name="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w="9525">
              <a:miter lim="800000"/>
              <a:headEnd/>
              <a:tailEnd/>
            </a:ln>
          </xdr:spPr>
          <xdr:txBody>
            <a:bodyPr vertOverflow="clip" wrap="square" lIns="36576" tIns="22860" rIns="0" bIns="22860" anchor="ctr" upright="1"/>
            <a:lstStyle/>
            <a:p>
              <a:pPr algn="l" rtl="0">
                <a:defRPr sz="1000"/>
              </a:pPr>
              <a:r>
                <a:rPr lang="en-CA" sz="800" b="0" i="0" u="none" strike="noStrike" baseline="0">
                  <a:solidFill>
                    <a:srgbClr val="000000"/>
                  </a:solidFill>
                  <a:latin typeface="Arial"/>
                  <a:cs typeface="Arial"/>
                </a:rPr>
                <a:t>prev : </a:t>
              </a:r>
            </a:p>
            <a:p>
              <a:pPr algn="l" rtl="0">
                <a:defRPr sz="1000"/>
              </a:pPr>
              <a:r>
                <a:rPr lang="en-CA" sz="800" b="0" i="0" u="none" strike="noStrike" baseline="0">
                  <a:solidFill>
                    <a:srgbClr val="000000"/>
                  </a:solidFill>
                  <a:latin typeface="Arial"/>
                  <a:cs typeface="Arial"/>
                </a:rPr>
                <a:t>Project Budget</a:t>
              </a:r>
            </a:p>
          </xdr:txBody>
        </xdr:sp>
        <xdr:clientData fPrintsWithSheet="0"/>
      </xdr:twoCellAnchor>
    </mc:Choice>
    <mc:Fallback/>
  </mc:AlternateContent>
  <xdr:twoCellAnchor>
    <xdr:from>
      <xdr:col>8</xdr:col>
      <xdr:colOff>825501</xdr:colOff>
      <xdr:row>123</xdr:row>
      <xdr:rowOff>179917</xdr:rowOff>
    </xdr:from>
    <xdr:to>
      <xdr:col>9</xdr:col>
      <xdr:colOff>179920</xdr:colOff>
      <xdr:row>124</xdr:row>
      <xdr:rowOff>148166</xdr:rowOff>
    </xdr:to>
    <xdr:cxnSp macro="">
      <xdr:nvCxnSpPr>
        <xdr:cNvPr id="5" name="Elbow Connector 4">
          <a:extLst>
            <a:ext uri="{FF2B5EF4-FFF2-40B4-BE49-F238E27FC236}">
              <a16:creationId xmlns:a16="http://schemas.microsoft.com/office/drawing/2014/main" id="{00000000-0008-0000-0300-000005000000}"/>
            </a:ext>
          </a:extLst>
        </xdr:cNvPr>
        <xdr:cNvCxnSpPr/>
      </xdr:nvCxnSpPr>
      <xdr:spPr>
        <a:xfrm rot="10800000" flipV="1">
          <a:off x="8921751" y="23357417"/>
          <a:ext cx="402169" cy="15874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152400</xdr:colOff>
          <xdr:row>137</xdr:row>
          <xdr:rowOff>31750</xdr:rowOff>
        </xdr:from>
        <xdr:to>
          <xdr:col>1</xdr:col>
          <xdr:colOff>990600</xdr:colOff>
          <xdr:row>138</xdr:row>
          <xdr:rowOff>184150</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CA" sz="800" b="0" i="0" u="none" strike="noStrike" baseline="0">
                  <a:solidFill>
                    <a:srgbClr val="000000"/>
                  </a:solidFill>
                  <a:latin typeface="Arial"/>
                  <a:cs typeface="Arial"/>
                </a:rPr>
                <a:t>reset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1936750</xdr:colOff>
          <xdr:row>137</xdr:row>
          <xdr:rowOff>31750</xdr:rowOff>
        </xdr:from>
        <xdr:to>
          <xdr:col>2</xdr:col>
          <xdr:colOff>336550</xdr:colOff>
          <xdr:row>138</xdr:row>
          <xdr:rowOff>171450</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CA" sz="800" b="0" i="0" u="none" strike="noStrike" baseline="0">
                  <a:solidFill>
                    <a:srgbClr val="000000"/>
                  </a:solidFill>
                  <a:latin typeface="Arial"/>
                  <a:cs typeface="Arial"/>
                </a:rPr>
                <a:t>reset all</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95</xdr:row>
          <xdr:rowOff>31750</xdr:rowOff>
        </xdr:from>
        <xdr:to>
          <xdr:col>1</xdr:col>
          <xdr:colOff>838200</xdr:colOff>
          <xdr:row>96</xdr:row>
          <xdr:rowOff>184150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w="9525">
              <a:miter lim="800000"/>
              <a:headEnd/>
              <a:tailEnd/>
            </a:ln>
          </xdr:spPr>
          <xdr:txBody>
            <a:bodyPr vertOverflow="clip" wrap="square" lIns="36576" tIns="22860" rIns="0" bIns="22860" anchor="ctr" upright="1"/>
            <a:lstStyle/>
            <a:p>
              <a:pPr algn="l" rtl="0">
                <a:defRPr sz="1000"/>
              </a:pPr>
              <a:r>
                <a:rPr lang="en-CA" sz="800" b="0" i="0" u="none" strike="noStrike" baseline="0">
                  <a:solidFill>
                    <a:srgbClr val="000000"/>
                  </a:solidFill>
                  <a:latin typeface="Arial"/>
                  <a:cs typeface="Arial"/>
                </a:rPr>
                <a:t>prev : </a:t>
              </a:r>
            </a:p>
            <a:p>
              <a:pPr algn="l" rtl="0">
                <a:defRPr sz="1000"/>
              </a:pPr>
              <a:r>
                <a:rPr lang="en-CA" sz="800" b="0" i="0" u="none" strike="noStrike" baseline="0">
                  <a:solidFill>
                    <a:srgbClr val="000000"/>
                  </a:solidFill>
                  <a:latin typeface="Arial"/>
                  <a:cs typeface="Arial"/>
                </a:rPr>
                <a:t>Residential New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323850</xdr:colOff>
          <xdr:row>95</xdr:row>
          <xdr:rowOff>31750</xdr:rowOff>
        </xdr:from>
        <xdr:to>
          <xdr:col>2</xdr:col>
          <xdr:colOff>1155700</xdr:colOff>
          <xdr:row>96</xdr:row>
          <xdr:rowOff>184150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w="9525">
              <a:miter lim="800000"/>
              <a:headEnd/>
              <a:tailEnd/>
            </a:ln>
          </xdr:spPr>
          <xdr:txBody>
            <a:bodyPr vertOverflow="clip" wrap="square" lIns="36576" tIns="22860" rIns="0" bIns="22860" anchor="ctr" upright="1"/>
            <a:lstStyle/>
            <a:p>
              <a:pPr algn="l" rtl="0">
                <a:defRPr sz="1000"/>
              </a:pPr>
              <a:r>
                <a:rPr lang="en-CA" sz="800" b="0" i="0" u="none" strike="noStrike" baseline="0">
                  <a:solidFill>
                    <a:srgbClr val="000000"/>
                  </a:solidFill>
                  <a:latin typeface="Arial"/>
                  <a:cs typeface="Arial"/>
                </a:rPr>
                <a:t>next : </a:t>
              </a:r>
            </a:p>
            <a:p>
              <a:pPr algn="l" rtl="0">
                <a:defRPr sz="1000"/>
              </a:pPr>
              <a:r>
                <a:rPr lang="en-CA" sz="800" b="0" i="0" u="none" strike="noStrike" baseline="0">
                  <a:solidFill>
                    <a:srgbClr val="000000"/>
                  </a:solidFill>
                  <a:latin typeface="Arial"/>
                  <a:cs typeface="Arial"/>
                </a:rPr>
                <a:t>Eligibility / Social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171450</xdr:colOff>
          <xdr:row>99</xdr:row>
          <xdr:rowOff>19050</xdr:rowOff>
        </xdr:from>
        <xdr:to>
          <xdr:col>1</xdr:col>
          <xdr:colOff>831850</xdr:colOff>
          <xdr:row>100</xdr:row>
          <xdr:rowOff>171450</xdr:rowOff>
        </xdr:to>
        <xdr:sp macro="" textlink="">
          <xdr:nvSpPr>
            <xdr:cNvPr id="5127" name="Button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CA" sz="800" b="0" i="0" u="none" strike="noStrike" baseline="0">
                  <a:solidFill>
                    <a:srgbClr val="000000"/>
                  </a:solidFill>
                  <a:latin typeface="Arial"/>
                  <a:cs typeface="Arial"/>
                </a:rPr>
                <a:t>reset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323850</xdr:colOff>
          <xdr:row>99</xdr:row>
          <xdr:rowOff>31750</xdr:rowOff>
        </xdr:from>
        <xdr:to>
          <xdr:col>2</xdr:col>
          <xdr:colOff>1155700</xdr:colOff>
          <xdr:row>100</xdr:row>
          <xdr:rowOff>171450</xdr:rowOff>
        </xdr:to>
        <xdr:sp macro="" textlink="">
          <xdr:nvSpPr>
            <xdr:cNvPr id="5128" name="Button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CA" sz="800" b="0" i="0" u="none" strike="noStrike" baseline="0">
                  <a:solidFill>
                    <a:srgbClr val="000000"/>
                  </a:solidFill>
                  <a:latin typeface="Arial"/>
                  <a:cs typeface="Arial"/>
                </a:rPr>
                <a:t>reset all</a:t>
              </a:r>
            </a:p>
          </xdr:txBody>
        </xdr:sp>
        <xdr:clientData fPrintsWithSheet="0"/>
      </xdr:twoCellAnchor>
    </mc:Choice>
    <mc:Fallback/>
  </mc:AlternateContent>
  <xdr:twoCellAnchor>
    <xdr:from>
      <xdr:col>6</xdr:col>
      <xdr:colOff>825501</xdr:colOff>
      <xdr:row>90</xdr:row>
      <xdr:rowOff>179917</xdr:rowOff>
    </xdr:from>
    <xdr:to>
      <xdr:col>7</xdr:col>
      <xdr:colOff>179920</xdr:colOff>
      <xdr:row>91</xdr:row>
      <xdr:rowOff>148166</xdr:rowOff>
    </xdr:to>
    <xdr:cxnSp macro="">
      <xdr:nvCxnSpPr>
        <xdr:cNvPr id="6" name="Elbow Connector 5">
          <a:extLst>
            <a:ext uri="{FF2B5EF4-FFF2-40B4-BE49-F238E27FC236}">
              <a16:creationId xmlns:a16="http://schemas.microsoft.com/office/drawing/2014/main" id="{00000000-0008-0000-0400-000006000000}"/>
            </a:ext>
          </a:extLst>
        </xdr:cNvPr>
        <xdr:cNvCxnSpPr/>
      </xdr:nvCxnSpPr>
      <xdr:spPr>
        <a:xfrm rot="10800000" flipV="1">
          <a:off x="8902701" y="23468542"/>
          <a:ext cx="402169" cy="15874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12700</xdr:colOff>
          <xdr:row>93</xdr:row>
          <xdr:rowOff>19050</xdr:rowOff>
        </xdr:from>
        <xdr:to>
          <xdr:col>1</xdr:col>
          <xdr:colOff>850900</xdr:colOff>
          <xdr:row>94</xdr:row>
          <xdr:rowOff>171450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w="9525">
              <a:miter lim="800000"/>
              <a:headEnd/>
              <a:tailEnd/>
            </a:ln>
          </xdr:spPr>
          <xdr:txBody>
            <a:bodyPr vertOverflow="clip" wrap="square" lIns="36576" tIns="22860" rIns="0" bIns="22860" anchor="ctr" upright="1"/>
            <a:lstStyle/>
            <a:p>
              <a:pPr algn="l" rtl="0">
                <a:defRPr sz="1000"/>
              </a:pPr>
              <a:r>
                <a:rPr lang="en-CA" sz="800" b="0" i="0" u="none" strike="noStrike" baseline="0">
                  <a:solidFill>
                    <a:srgbClr val="000000"/>
                  </a:solidFill>
                  <a:latin typeface="Arial"/>
                  <a:cs typeface="Arial"/>
                </a:rPr>
                <a:t>prev : </a:t>
              </a:r>
            </a:p>
            <a:p>
              <a:pPr algn="l" rtl="0">
                <a:defRPr sz="1000"/>
              </a:pPr>
              <a:r>
                <a:rPr lang="en-CA" sz="800" b="0" i="0" u="none" strike="noStrike" baseline="0">
                  <a:solidFill>
                    <a:srgbClr val="000000"/>
                  </a:solidFill>
                  <a:latin typeface="Arial"/>
                  <a:cs typeface="Arial"/>
                </a:rPr>
                <a:t>Non-Residential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96</xdr:row>
          <xdr:rowOff>38100</xdr:rowOff>
        </xdr:from>
        <xdr:to>
          <xdr:col>1</xdr:col>
          <xdr:colOff>838200</xdr:colOff>
          <xdr:row>97</xdr:row>
          <xdr:rowOff>184150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CA" sz="800" b="0" i="0" u="none" strike="noStrike" baseline="0">
                  <a:solidFill>
                    <a:srgbClr val="000000"/>
                  </a:solidFill>
                  <a:latin typeface="Arial"/>
                  <a:cs typeface="Arial"/>
                </a:rPr>
                <a:t>reset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1009650</xdr:colOff>
          <xdr:row>96</xdr:row>
          <xdr:rowOff>38100</xdr:rowOff>
        </xdr:from>
        <xdr:to>
          <xdr:col>1</xdr:col>
          <xdr:colOff>1841500</xdr:colOff>
          <xdr:row>97</xdr:row>
          <xdr:rowOff>184150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CA" sz="800" b="0" i="0" u="none" strike="noStrike" baseline="0">
                  <a:solidFill>
                    <a:srgbClr val="000000"/>
                  </a:solidFill>
                  <a:latin typeface="Arial"/>
                  <a:cs typeface="Arial"/>
                </a:rPr>
                <a:t>reset all</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printerSettings" Target="../printerSettings/printerSettings4.bin"/><Relationship Id="rId7" Type="http://schemas.openxmlformats.org/officeDocument/2006/relationships/ctrlProp" Target="../ctrlProps/ctrlProp5.xml"/><Relationship Id="rId2" Type="http://schemas.openxmlformats.org/officeDocument/2006/relationships/hyperlink" Target="https://www150.statcan.gc.ca/t1/tbl1/en/tv.action?pid=1110000901&amp;request_locale=en" TargetMode="External"/><Relationship Id="rId1" Type="http://schemas.openxmlformats.org/officeDocument/2006/relationships/hyperlink" Target="http://www.statcan.gc.ca/tables-tableaux/sum-som/l01/cst01/famil107a-eng.htm" TargetMode="External"/><Relationship Id="rId6" Type="http://schemas.openxmlformats.org/officeDocument/2006/relationships/ctrlProp" Target="../ctrlProps/ctrlProp4.xml"/><Relationship Id="rId5" Type="http://schemas.openxmlformats.org/officeDocument/2006/relationships/vmlDrawing" Target="../drawings/vmlDrawing2.vml"/><Relationship Id="rId4" Type="http://schemas.openxmlformats.org/officeDocument/2006/relationships/drawing" Target="../drawings/drawing3.xml"/><Relationship Id="rId9"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18"/>
  <sheetViews>
    <sheetView showGridLines="0" zoomScale="115" zoomScaleNormal="115" workbookViewId="0">
      <selection activeCell="B18" sqref="B18"/>
    </sheetView>
  </sheetViews>
  <sheetFormatPr defaultRowHeight="14.5"/>
  <cols>
    <col min="1" max="1" width="29.453125" bestFit="1" customWidth="1"/>
    <col min="2" max="2" width="14.26953125" bestFit="1" customWidth="1"/>
  </cols>
  <sheetData>
    <row r="2" spans="1:2">
      <c r="A2" t="s">
        <v>0</v>
      </c>
      <c r="B2" s="56" t="e">
        <f>('Residential New'!I102+'Non-Residential'!G71)/('Residential New'!I111+'Non-Residential'!G79)</f>
        <v>#DIV/0!</v>
      </c>
    </row>
    <row r="4" spans="1:2">
      <c r="A4" t="s">
        <v>1</v>
      </c>
      <c r="B4" s="57" t="e">
        <f>('Residential New'!I107+'Non-Residential'!G75)/'Project Budget'!E25</f>
        <v>#DIV/0!</v>
      </c>
    </row>
    <row r="6" spans="1:2">
      <c r="A6" t="s">
        <v>2</v>
      </c>
      <c r="B6" s="50">
        <f>'Residential New'!I107+'Non-Residential'!G75</f>
        <v>0</v>
      </c>
    </row>
    <row r="8" spans="1:2">
      <c r="A8" t="s">
        <v>3</v>
      </c>
      <c r="B8" s="58" t="e">
        <f>'Residential New'!#REF!</f>
        <v>#REF!</v>
      </c>
    </row>
    <row r="10" spans="1:2">
      <c r="A10" t="s">
        <v>4</v>
      </c>
      <c r="B10" s="58" t="str">
        <f>'Residential New'!K52</f>
        <v>No</v>
      </c>
    </row>
    <row r="12" spans="1:2">
      <c r="A12" t="s">
        <v>5</v>
      </c>
      <c r="B12" s="58" t="str">
        <f>'Residential New'!R58</f>
        <v>No</v>
      </c>
    </row>
    <row r="13" spans="1:2">
      <c r="A13" t="s">
        <v>6</v>
      </c>
      <c r="B13" s="58" t="str">
        <f>'Residential New'!S58</f>
        <v>No</v>
      </c>
    </row>
    <row r="14" spans="1:2">
      <c r="A14" t="s">
        <v>7</v>
      </c>
      <c r="B14" s="58" t="str">
        <f>'Residential New'!T58</f>
        <v>No</v>
      </c>
    </row>
    <row r="16" spans="1:2">
      <c r="A16" t="s">
        <v>8</v>
      </c>
      <c r="B16" s="58" t="str">
        <f>'Eligibility and Social Outcome'!G32</f>
        <v>No</v>
      </c>
    </row>
    <row r="18" spans="1:2">
      <c r="A18" t="s">
        <v>9</v>
      </c>
      <c r="B18" s="58" t="str">
        <f>'Eligibility and Social Outcome'!H90</f>
        <v>Up to 90% Res LTC</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B4:K19"/>
  <sheetViews>
    <sheetView showGridLines="0" tabSelected="1" workbookViewId="0">
      <selection activeCell="E24" sqref="E24"/>
    </sheetView>
  </sheetViews>
  <sheetFormatPr defaultRowHeight="14.5"/>
  <cols>
    <col min="1" max="1" width="3.453125" customWidth="1"/>
  </cols>
  <sheetData>
    <row r="4" spans="2:11">
      <c r="B4" s="278" t="s">
        <v>10</v>
      </c>
      <c r="C4" s="278"/>
      <c r="D4" s="278"/>
      <c r="E4" s="278"/>
      <c r="F4" s="278"/>
      <c r="G4" s="278"/>
      <c r="H4" s="278"/>
      <c r="I4" s="278"/>
      <c r="J4" s="278"/>
      <c r="K4" s="278"/>
    </row>
    <row r="5" spans="2:11">
      <c r="B5" s="278"/>
      <c r="C5" s="278"/>
      <c r="D5" s="278"/>
      <c r="E5" s="278"/>
      <c r="F5" s="278"/>
      <c r="G5" s="278"/>
      <c r="H5" s="278"/>
      <c r="I5" s="278"/>
      <c r="J5" s="278"/>
      <c r="K5" s="278"/>
    </row>
    <row r="6" spans="2:11">
      <c r="B6" s="278"/>
      <c r="C6" s="278"/>
      <c r="D6" s="278"/>
      <c r="E6" s="278"/>
      <c r="F6" s="278"/>
      <c r="G6" s="278"/>
      <c r="H6" s="278"/>
      <c r="I6" s="278"/>
      <c r="J6" s="278"/>
      <c r="K6" s="278"/>
    </row>
    <row r="7" spans="2:11">
      <c r="B7" s="278"/>
      <c r="C7" s="278"/>
      <c r="D7" s="278"/>
      <c r="E7" s="278"/>
      <c r="F7" s="278"/>
      <c r="G7" s="278"/>
      <c r="H7" s="278"/>
      <c r="I7" s="278"/>
      <c r="J7" s="278"/>
      <c r="K7" s="278"/>
    </row>
    <row r="8" spans="2:11">
      <c r="B8" s="278"/>
      <c r="C8" s="278"/>
      <c r="D8" s="278"/>
      <c r="E8" s="278"/>
      <c r="F8" s="278"/>
      <c r="G8" s="278"/>
      <c r="H8" s="278"/>
      <c r="I8" s="278"/>
      <c r="J8" s="278"/>
      <c r="K8" s="278"/>
    </row>
    <row r="9" spans="2:11">
      <c r="B9" s="278"/>
      <c r="C9" s="278"/>
      <c r="D9" s="278"/>
      <c r="E9" s="278"/>
      <c r="F9" s="278"/>
      <c r="G9" s="278"/>
      <c r="H9" s="278"/>
      <c r="I9" s="278"/>
      <c r="J9" s="278"/>
      <c r="K9" s="278"/>
    </row>
    <row r="10" spans="2:11">
      <c r="B10" s="278"/>
      <c r="C10" s="278"/>
      <c r="D10" s="278"/>
      <c r="E10" s="278"/>
      <c r="F10" s="278"/>
      <c r="G10" s="278"/>
      <c r="H10" s="278"/>
      <c r="I10" s="278"/>
      <c r="J10" s="278"/>
      <c r="K10" s="278"/>
    </row>
    <row r="11" spans="2:11">
      <c r="B11" s="278"/>
      <c r="C11" s="278"/>
      <c r="D11" s="278"/>
      <c r="E11" s="278"/>
      <c r="F11" s="278"/>
      <c r="G11" s="278"/>
      <c r="H11" s="278"/>
      <c r="I11" s="278"/>
      <c r="J11" s="278"/>
      <c r="K11" s="278"/>
    </row>
    <row r="12" spans="2:11">
      <c r="B12" s="278"/>
      <c r="C12" s="278"/>
      <c r="D12" s="278"/>
      <c r="E12" s="278"/>
      <c r="F12" s="278"/>
      <c r="G12" s="278"/>
      <c r="H12" s="278"/>
      <c r="I12" s="278"/>
      <c r="J12" s="278"/>
      <c r="K12" s="278"/>
    </row>
    <row r="13" spans="2:11">
      <c r="B13" s="278"/>
      <c r="C13" s="278"/>
      <c r="D13" s="278"/>
      <c r="E13" s="278"/>
      <c r="F13" s="278"/>
      <c r="G13" s="278"/>
      <c r="H13" s="278"/>
      <c r="I13" s="278"/>
      <c r="J13" s="278"/>
      <c r="K13" s="278"/>
    </row>
    <row r="14" spans="2:11">
      <c r="B14" s="278"/>
      <c r="C14" s="278"/>
      <c r="D14" s="278"/>
      <c r="E14" s="278"/>
      <c r="F14" s="278"/>
      <c r="G14" s="278"/>
      <c r="H14" s="278"/>
      <c r="I14" s="278"/>
      <c r="J14" s="278"/>
      <c r="K14" s="278"/>
    </row>
    <row r="15" spans="2:11">
      <c r="B15" s="278"/>
      <c r="C15" s="278"/>
      <c r="D15" s="278"/>
      <c r="E15" s="278"/>
      <c r="F15" s="278"/>
      <c r="G15" s="278"/>
      <c r="H15" s="278"/>
      <c r="I15" s="278"/>
      <c r="J15" s="278"/>
      <c r="K15" s="278"/>
    </row>
    <row r="16" spans="2:11">
      <c r="B16" s="279" t="s">
        <v>11</v>
      </c>
      <c r="C16" s="279"/>
      <c r="D16" s="279"/>
      <c r="E16" s="279"/>
      <c r="F16" s="279"/>
      <c r="G16" s="279"/>
      <c r="H16" s="279"/>
      <c r="I16" s="279"/>
      <c r="J16" s="279"/>
      <c r="K16" s="279"/>
    </row>
    <row r="17" spans="2:11">
      <c r="B17" s="279"/>
      <c r="C17" s="279"/>
      <c r="D17" s="279"/>
      <c r="E17" s="279"/>
      <c r="F17" s="279"/>
      <c r="G17" s="279"/>
      <c r="H17" s="279"/>
      <c r="I17" s="279"/>
      <c r="J17" s="279"/>
      <c r="K17" s="279"/>
    </row>
    <row r="18" spans="2:11">
      <c r="B18" s="279"/>
      <c r="C18" s="279"/>
      <c r="D18" s="279"/>
      <c r="E18" s="279"/>
      <c r="F18" s="279"/>
      <c r="G18" s="279"/>
      <c r="H18" s="279"/>
      <c r="I18" s="279"/>
      <c r="J18" s="279"/>
      <c r="K18" s="279"/>
    </row>
    <row r="19" spans="2:11">
      <c r="B19" s="279"/>
      <c r="C19" s="279"/>
      <c r="D19" s="279"/>
      <c r="E19" s="279"/>
      <c r="F19" s="279"/>
      <c r="G19" s="279"/>
      <c r="H19" s="279"/>
      <c r="I19" s="279"/>
      <c r="J19" s="279"/>
      <c r="K19" s="279"/>
    </row>
  </sheetData>
  <sheetProtection sheet="1" objects="1" scenarios="1"/>
  <mergeCells count="2">
    <mergeCell ref="B4:K15"/>
    <mergeCell ref="B16:K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43"/>
  <sheetViews>
    <sheetView showGridLines="0" workbookViewId="0">
      <pane ySplit="12" topLeftCell="A22" activePane="bottomLeft" state="frozen"/>
      <selection activeCell="B23" sqref="B23"/>
      <selection pane="bottomLeft" activeCell="E17" sqref="E17"/>
    </sheetView>
  </sheetViews>
  <sheetFormatPr defaultRowHeight="14.5"/>
  <cols>
    <col min="1" max="1" width="2.7265625" customWidth="1"/>
    <col min="2" max="2" width="36.81640625" customWidth="1"/>
    <col min="3" max="3" width="10.453125" customWidth="1"/>
    <col min="4" max="4" width="2.7265625" customWidth="1"/>
    <col min="5" max="5" width="25.1796875" customWidth="1"/>
    <col min="6" max="6" width="9.26953125" customWidth="1"/>
    <col min="7" max="7" width="31.1796875" customWidth="1"/>
    <col min="8" max="8" width="2.7265625" customWidth="1"/>
  </cols>
  <sheetData>
    <row r="1" spans="1:8">
      <c r="A1" s="147"/>
      <c r="B1" s="84" t="s">
        <v>12</v>
      </c>
      <c r="C1" s="84"/>
      <c r="D1" s="84"/>
      <c r="E1" s="85"/>
      <c r="F1" s="84"/>
      <c r="G1" s="84"/>
      <c r="H1" s="148"/>
    </row>
    <row r="2" spans="1:8" ht="6" customHeight="1">
      <c r="A2" s="145"/>
      <c r="B2" s="145"/>
      <c r="C2" s="145"/>
      <c r="D2" s="145"/>
      <c r="E2" s="145"/>
      <c r="F2" s="145"/>
      <c r="G2" s="145"/>
      <c r="H2" s="148"/>
    </row>
    <row r="3" spans="1:8">
      <c r="B3" t="s">
        <v>13</v>
      </c>
      <c r="C3" s="79">
        <f>IF(OR(('Residential New'!I111+'Non-Residential'!G79)=0, ISERR(('Residential New'!I111+'Non-Residential'!G79))), 0, ('Residential New'!I102+'Non-Residential'!G71)/('Residential New'!I111+'Non-Residential'!G79))</f>
        <v>0</v>
      </c>
      <c r="E3" s="146" t="s">
        <v>14</v>
      </c>
      <c r="F3" s="83" t="str">
        <f>'Residential New'!G59</f>
        <v>Yes</v>
      </c>
      <c r="H3" s="148"/>
    </row>
    <row r="4" spans="1:8">
      <c r="B4" t="s">
        <v>15</v>
      </c>
      <c r="C4" s="53">
        <f>IF('Project Budget'!E25=0, 0, ('Residential New'!I107+'Non-Residential'!G75)/'Project Budget'!E25)</f>
        <v>0</v>
      </c>
      <c r="E4" s="146" t="s">
        <v>16</v>
      </c>
      <c r="F4" s="83" t="str">
        <f>'Residential New'!K52</f>
        <v>No</v>
      </c>
      <c r="H4" s="148"/>
    </row>
    <row r="5" spans="1:8">
      <c r="B5" t="s">
        <v>2</v>
      </c>
      <c r="C5" s="149">
        <f>'Residential New'!I107+'Non-Residential'!G75</f>
        <v>0</v>
      </c>
      <c r="E5" s="146" t="s">
        <v>17</v>
      </c>
      <c r="F5" s="83" t="str">
        <f>'Residential New'!R58</f>
        <v>No</v>
      </c>
      <c r="H5" s="148"/>
    </row>
    <row r="6" spans="1:8">
      <c r="E6" s="146" t="s">
        <v>18</v>
      </c>
      <c r="F6" s="83" t="str">
        <f>'Residential New'!S58</f>
        <v>No</v>
      </c>
      <c r="H6" s="148"/>
    </row>
    <row r="7" spans="1:8">
      <c r="B7" s="146" t="s">
        <v>8</v>
      </c>
      <c r="C7" s="83" t="str">
        <f>'Eligibility and Social Outcome'!G32</f>
        <v>No</v>
      </c>
      <c r="D7" s="83"/>
      <c r="E7" s="146" t="s">
        <v>19</v>
      </c>
      <c r="F7" s="83" t="str">
        <f>'Residential New'!T58</f>
        <v>No</v>
      </c>
      <c r="H7" s="148"/>
    </row>
    <row r="8" spans="1:8" ht="3" customHeight="1">
      <c r="B8" s="145"/>
      <c r="C8" s="145"/>
      <c r="D8" s="145"/>
      <c r="E8" s="145"/>
      <c r="F8" s="145"/>
      <c r="H8" s="148"/>
    </row>
    <row r="9" spans="1:8" ht="15" customHeight="1">
      <c r="B9" t="s">
        <v>9</v>
      </c>
      <c r="C9" t="str">
        <f>'Eligibility and Social Outcome'!H90</f>
        <v>Up to 90% Res LTC</v>
      </c>
      <c r="H9" s="148"/>
    </row>
    <row r="10" spans="1:8" ht="3" customHeight="1">
      <c r="A10" s="145"/>
      <c r="B10" s="145"/>
      <c r="C10" s="145"/>
      <c r="D10" s="145"/>
      <c r="E10" s="145"/>
      <c r="F10" s="145"/>
      <c r="G10" s="145"/>
      <c r="H10" s="148"/>
    </row>
    <row r="11" spans="1:8" ht="3" customHeight="1">
      <c r="A11" s="148"/>
      <c r="B11" s="84"/>
      <c r="C11" s="84"/>
      <c r="D11" s="84"/>
      <c r="E11" s="84"/>
      <c r="F11" s="84"/>
      <c r="G11" s="84"/>
      <c r="H11" s="148"/>
    </row>
    <row r="12" spans="1:8" ht="15" customHeight="1"/>
    <row r="13" spans="1:8">
      <c r="A13" s="131"/>
      <c r="B13" s="84" t="s">
        <v>20</v>
      </c>
      <c r="C13" s="84"/>
      <c r="D13" s="84"/>
      <c r="E13" s="85"/>
      <c r="F13" s="84"/>
      <c r="G13" s="84"/>
      <c r="H13" s="123"/>
    </row>
    <row r="14" spans="1:8">
      <c r="E14" s="38"/>
      <c r="H14" s="123"/>
    </row>
    <row r="15" spans="1:8">
      <c r="B15" s="137" t="s">
        <v>21</v>
      </c>
      <c r="C15" s="139"/>
      <c r="D15" s="139"/>
      <c r="E15" s="138" t="s">
        <v>22</v>
      </c>
      <c r="H15" s="123"/>
    </row>
    <row r="16" spans="1:8">
      <c r="B16" s="142"/>
      <c r="H16" s="123"/>
    </row>
    <row r="17" spans="2:8">
      <c r="B17" s="259" t="s">
        <v>23</v>
      </c>
      <c r="C17" s="1"/>
      <c r="D17" s="1"/>
      <c r="E17" s="43"/>
      <c r="G17" s="220"/>
      <c r="H17" s="123"/>
    </row>
    <row r="18" spans="2:8">
      <c r="B18" s="140" t="s">
        <v>24</v>
      </c>
      <c r="C18" s="1"/>
      <c r="D18" s="1"/>
      <c r="E18" s="43"/>
      <c r="G18" s="220"/>
      <c r="H18" s="123"/>
    </row>
    <row r="19" spans="2:8">
      <c r="B19" s="140" t="s">
        <v>25</v>
      </c>
      <c r="C19" s="1"/>
      <c r="D19" s="1"/>
      <c r="E19" s="43"/>
      <c r="G19" s="220"/>
      <c r="H19" s="123"/>
    </row>
    <row r="20" spans="2:8">
      <c r="B20" s="140" t="s">
        <v>26</v>
      </c>
      <c r="C20" s="1"/>
      <c r="D20" s="1"/>
      <c r="E20" s="43"/>
      <c r="G20" s="220"/>
      <c r="H20" s="123"/>
    </row>
    <row r="21" spans="2:8">
      <c r="B21" s="140" t="s">
        <v>27</v>
      </c>
      <c r="C21" s="1"/>
      <c r="D21" s="1"/>
      <c r="E21" s="43"/>
      <c r="G21" s="220"/>
      <c r="H21" s="123"/>
    </row>
    <row r="22" spans="2:8">
      <c r="B22" s="140" t="s">
        <v>28</v>
      </c>
      <c r="C22" s="1"/>
      <c r="D22" s="1"/>
      <c r="E22" s="43"/>
      <c r="G22" s="220"/>
      <c r="H22" s="123"/>
    </row>
    <row r="23" spans="2:8">
      <c r="B23" s="181" t="s">
        <v>29</v>
      </c>
      <c r="C23" s="1"/>
      <c r="D23" s="1"/>
      <c r="E23" s="43"/>
      <c r="G23" s="220"/>
      <c r="H23" s="123"/>
    </row>
    <row r="24" spans="2:8">
      <c r="B24" s="181" t="s">
        <v>29</v>
      </c>
      <c r="C24" s="1"/>
      <c r="D24" s="1"/>
      <c r="E24" s="44"/>
      <c r="G24" s="220"/>
      <c r="H24" s="123"/>
    </row>
    <row r="25" spans="2:8">
      <c r="B25" s="140" t="s">
        <v>30</v>
      </c>
      <c r="C25" s="1"/>
      <c r="D25" s="1"/>
      <c r="E25" s="180">
        <f>SUM(E17:E24)</f>
        <v>0</v>
      </c>
      <c r="G25" s="220"/>
      <c r="H25" s="123"/>
    </row>
    <row r="26" spans="2:8">
      <c r="B26" s="140"/>
      <c r="C26" s="1"/>
      <c r="D26" s="1"/>
      <c r="G26" s="220"/>
      <c r="H26" s="123"/>
    </row>
    <row r="27" spans="2:8">
      <c r="B27" s="141" t="s">
        <v>31</v>
      </c>
      <c r="C27" s="2"/>
      <c r="D27" s="2"/>
      <c r="G27" s="220"/>
      <c r="H27" s="123"/>
    </row>
    <row r="28" spans="2:8" ht="46.5" customHeight="1">
      <c r="B28" s="260" t="s">
        <v>32</v>
      </c>
      <c r="C28" s="1"/>
      <c r="D28" s="1"/>
      <c r="E28" s="182">
        <f>'Residential New'!I125+'Non-Residential'!G92</f>
        <v>0</v>
      </c>
      <c r="G28" s="222"/>
      <c r="H28" s="123"/>
    </row>
    <row r="29" spans="2:8" ht="45.75" customHeight="1">
      <c r="B29" s="225" t="s">
        <v>33</v>
      </c>
      <c r="C29" s="1"/>
      <c r="D29" s="1"/>
      <c r="E29" s="214"/>
      <c r="G29" s="220"/>
      <c r="H29" s="123"/>
    </row>
    <row r="30" spans="2:8">
      <c r="B30" s="224" t="s">
        <v>34</v>
      </c>
      <c r="C30" s="1"/>
      <c r="D30" s="1"/>
      <c r="E30" s="43"/>
      <c r="G30" s="222"/>
      <c r="H30" s="123"/>
    </row>
    <row r="31" spans="2:8" ht="16">
      <c r="B31" s="224" t="s">
        <v>35</v>
      </c>
      <c r="C31" s="1"/>
      <c r="D31" s="1"/>
      <c r="E31" s="45"/>
      <c r="G31" s="222"/>
      <c r="H31" s="123"/>
    </row>
    <row r="32" spans="2:8">
      <c r="B32" s="140" t="s">
        <v>36</v>
      </c>
      <c r="C32" s="1"/>
      <c r="D32" s="1"/>
      <c r="E32" s="144">
        <f>SUM(E28:E31)</f>
        <v>0</v>
      </c>
      <c r="H32" s="123"/>
    </row>
    <row r="33" spans="1:8">
      <c r="B33" s="142"/>
      <c r="H33" s="123"/>
    </row>
    <row r="34" spans="1:8">
      <c r="B34" s="143" t="s">
        <v>37</v>
      </c>
      <c r="C34" s="38"/>
      <c r="D34" s="38"/>
      <c r="E34" s="78">
        <f>E25-E32</f>
        <v>0</v>
      </c>
      <c r="H34" s="123"/>
    </row>
    <row r="35" spans="1:8">
      <c r="B35" s="143"/>
      <c r="C35" s="38"/>
      <c r="D35" s="38"/>
      <c r="E35" s="103"/>
      <c r="H35" s="123"/>
    </row>
    <row r="36" spans="1:8">
      <c r="B36" s="143" t="s">
        <v>38</v>
      </c>
      <c r="E36" s="160">
        <f>E32+E34</f>
        <v>0</v>
      </c>
      <c r="H36" s="123"/>
    </row>
    <row r="37" spans="1:8" ht="3" customHeight="1">
      <c r="A37" s="131"/>
      <c r="B37" s="84"/>
      <c r="C37" s="84"/>
      <c r="D37" s="84"/>
      <c r="E37" s="84"/>
      <c r="F37" s="84"/>
      <c r="G37" s="84"/>
      <c r="H37" s="123"/>
    </row>
    <row r="39" spans="1:8">
      <c r="A39" s="154"/>
      <c r="B39" s="154"/>
      <c r="C39" s="154"/>
      <c r="D39" s="154"/>
      <c r="E39" s="154"/>
      <c r="F39" s="154"/>
      <c r="G39" s="154"/>
      <c r="H39" s="154"/>
    </row>
    <row r="40" spans="1:8">
      <c r="A40" s="154"/>
      <c r="B40" s="154"/>
      <c r="C40" s="154"/>
      <c r="D40" s="154"/>
      <c r="E40" s="154"/>
      <c r="F40" s="154"/>
      <c r="G40" s="154"/>
      <c r="H40" s="154"/>
    </row>
    <row r="42" spans="1:8">
      <c r="A42" s="157"/>
      <c r="B42" s="157"/>
      <c r="C42" s="157"/>
      <c r="D42" s="157"/>
      <c r="E42" s="157"/>
      <c r="F42" s="157"/>
      <c r="G42" s="157"/>
      <c r="H42" s="157"/>
    </row>
    <row r="43" spans="1:8">
      <c r="A43" s="157"/>
      <c r="B43" s="157"/>
      <c r="C43" s="157"/>
      <c r="D43" s="157"/>
      <c r="E43" s="157"/>
      <c r="F43" s="157"/>
      <c r="G43" s="157"/>
      <c r="H43" s="157"/>
    </row>
  </sheetData>
  <sheetProtection sheet="1"/>
  <pageMargins left="0.70866141732283472" right="0.70866141732283472" top="0.74803149606299213" bottom="0.74803149606299213" header="0.31496062992125984" footer="0.31496062992125984"/>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gotoSheet_ResidentialNew">
                <anchor moveWithCells="1" sizeWithCells="1">
                  <from>
                    <xdr:col>4</xdr:col>
                    <xdr:colOff>1536700</xdr:colOff>
                    <xdr:row>38</xdr:row>
                    <xdr:rowOff>31750</xdr:rowOff>
                  </from>
                  <to>
                    <xdr:col>6</xdr:col>
                    <xdr:colOff>76200</xdr:colOff>
                    <xdr:row>39</xdr:row>
                    <xdr:rowOff>184150</xdr:rowOff>
                  </to>
                </anchor>
              </controlPr>
            </control>
          </mc:Choice>
        </mc:AlternateContent>
        <mc:AlternateContent xmlns:mc="http://schemas.openxmlformats.org/markup-compatibility/2006">
          <mc:Choice Requires="x14">
            <control shapeId="3076" r:id="rId5" name="Button 4">
              <controlPr defaultSize="0" print="0" autoFill="0" autoPict="0" macro="[0]!resetThisPage">
                <anchor moveWithCells="1" sizeWithCells="1">
                  <from>
                    <xdr:col>1</xdr:col>
                    <xdr:colOff>127000</xdr:colOff>
                    <xdr:row>41</xdr:row>
                    <xdr:rowOff>31750</xdr:rowOff>
                  </from>
                  <to>
                    <xdr:col>1</xdr:col>
                    <xdr:colOff>965200</xdr:colOff>
                    <xdr:row>42</xdr:row>
                    <xdr:rowOff>184150</xdr:rowOff>
                  </to>
                </anchor>
              </controlPr>
            </control>
          </mc:Choice>
        </mc:AlternateContent>
        <mc:AlternateContent xmlns:mc="http://schemas.openxmlformats.org/markup-compatibility/2006">
          <mc:Choice Requires="x14">
            <control shapeId="3077" r:id="rId6" name="Button 5">
              <controlPr defaultSize="0" print="0" autoFill="0" autoPict="0" macro="[0]!resetAll">
                <anchor moveWithCells="1" sizeWithCells="1">
                  <from>
                    <xdr:col>4</xdr:col>
                    <xdr:colOff>1543050</xdr:colOff>
                    <xdr:row>41</xdr:row>
                    <xdr:rowOff>31750</xdr:rowOff>
                  </from>
                  <to>
                    <xdr:col>6</xdr:col>
                    <xdr:colOff>69850</xdr:colOff>
                    <xdr:row>42</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T146"/>
  <sheetViews>
    <sheetView showGridLines="0" zoomScale="90" zoomScaleNormal="90" workbookViewId="0">
      <pane ySplit="12" topLeftCell="A13" activePane="bottomLeft" state="frozen"/>
      <selection activeCell="B23" sqref="B23"/>
      <selection pane="bottomLeft" activeCell="D15" sqref="D15"/>
    </sheetView>
  </sheetViews>
  <sheetFormatPr defaultColWidth="8.81640625" defaultRowHeight="14.5"/>
  <cols>
    <col min="1" max="1" width="2.7265625" style="1" customWidth="1"/>
    <col min="2" max="2" width="36.26953125" style="1" customWidth="1"/>
    <col min="3" max="3" width="12.453125" style="1" customWidth="1"/>
    <col min="4" max="4" width="12" style="1" customWidth="1"/>
    <col min="5" max="5" width="13.54296875" style="1" customWidth="1"/>
    <col min="6" max="6" width="17.26953125" style="1" customWidth="1"/>
    <col min="7" max="8" width="13.453125" style="1" customWidth="1"/>
    <col min="9" max="9" width="15.7265625" customWidth="1"/>
    <col min="10" max="10" width="3.54296875" style="1" customWidth="1"/>
    <col min="11" max="11" width="18" customWidth="1"/>
    <col min="12" max="12" width="14.26953125" style="1" customWidth="1"/>
    <col min="13" max="13" width="12" style="1" customWidth="1"/>
    <col min="14" max="14" width="12.7265625" style="1" customWidth="1"/>
    <col min="15" max="15" width="2.7265625" style="1" customWidth="1"/>
    <col min="16" max="16" width="2.7265625" style="42" customWidth="1"/>
    <col min="17" max="17" width="8.81640625" style="1" customWidth="1"/>
    <col min="18" max="18" width="12.453125" style="1" customWidth="1"/>
    <col min="19" max="19" width="10.1796875" style="1" customWidth="1"/>
    <col min="20" max="20" width="10.453125" style="1" customWidth="1"/>
    <col min="21" max="16384" width="8.81640625" style="1"/>
  </cols>
  <sheetData>
    <row r="1" spans="1:16" customFormat="1">
      <c r="A1" s="147"/>
      <c r="B1" s="84" t="s">
        <v>12</v>
      </c>
      <c r="C1" s="84"/>
      <c r="D1" s="84"/>
      <c r="E1" s="85"/>
      <c r="F1" s="84"/>
      <c r="G1" s="84"/>
      <c r="H1" s="84"/>
      <c r="I1" s="84"/>
      <c r="J1" s="84"/>
      <c r="K1" s="84"/>
      <c r="L1" s="84"/>
      <c r="M1" s="84"/>
      <c r="N1" s="84"/>
      <c r="O1" s="148"/>
    </row>
    <row r="2" spans="1:16" customFormat="1" ht="6" customHeight="1">
      <c r="A2" s="145"/>
      <c r="B2" s="145"/>
      <c r="C2" s="145"/>
      <c r="D2" s="145"/>
      <c r="E2" s="145"/>
      <c r="F2" s="145"/>
      <c r="G2" s="145"/>
      <c r="H2" s="151"/>
      <c r="I2" s="145"/>
      <c r="J2" s="145"/>
      <c r="K2" s="145"/>
      <c r="L2" s="145"/>
      <c r="M2" s="145"/>
      <c r="N2" s="145"/>
      <c r="O2" s="148"/>
    </row>
    <row r="3" spans="1:16" customFormat="1">
      <c r="B3" t="s">
        <v>13</v>
      </c>
      <c r="C3" s="79">
        <f>IF(OR(('Residential New'!I111+'Non-Residential'!G79)=0, ISERR(('Residential New'!I111+'Non-Residential'!G79))), 0, ('Residential New'!I102+'Non-Residential'!G71)/('Residential New'!I111+'Non-Residential'!G79))</f>
        <v>0</v>
      </c>
      <c r="E3" s="146" t="s">
        <v>14</v>
      </c>
      <c r="F3" s="146"/>
      <c r="G3" s="83" t="str">
        <f>G59</f>
        <v>Yes</v>
      </c>
      <c r="H3" s="42"/>
      <c r="O3" s="148"/>
    </row>
    <row r="4" spans="1:16" customFormat="1">
      <c r="B4" t="s">
        <v>15</v>
      </c>
      <c r="C4" s="53">
        <f>IF('Project Budget'!E25=0, 0, ('Residential New'!I107+'Non-Residential'!G75)/'Project Budget'!E25)</f>
        <v>0</v>
      </c>
      <c r="E4" s="146" t="s">
        <v>16</v>
      </c>
      <c r="F4" s="146"/>
      <c r="G4" s="254" t="str">
        <f>'Residential New'!K52</f>
        <v>No</v>
      </c>
      <c r="H4" s="42"/>
      <c r="O4" s="148"/>
    </row>
    <row r="5" spans="1:16" customFormat="1">
      <c r="B5" t="s">
        <v>2</v>
      </c>
      <c r="C5" s="149">
        <f>'Residential New'!I107+'Non-Residential'!G75</f>
        <v>0</v>
      </c>
      <c r="E5" s="146" t="s">
        <v>17</v>
      </c>
      <c r="F5" s="146"/>
      <c r="G5" s="83" t="str">
        <f>'Residential New'!R58</f>
        <v>No</v>
      </c>
      <c r="H5" s="42"/>
      <c r="O5" s="148"/>
    </row>
    <row r="6" spans="1:16" customFormat="1">
      <c r="E6" s="146" t="s">
        <v>18</v>
      </c>
      <c r="F6" s="146"/>
      <c r="G6" s="83" t="str">
        <f>'Residential New'!S58</f>
        <v>No</v>
      </c>
      <c r="H6" s="42"/>
      <c r="O6" s="148"/>
    </row>
    <row r="7" spans="1:16" customFormat="1">
      <c r="B7" s="146" t="s">
        <v>8</v>
      </c>
      <c r="C7" s="83" t="str">
        <f>'Eligibility and Social Outcome'!G32</f>
        <v>No</v>
      </c>
      <c r="D7" s="83"/>
      <c r="E7" s="146" t="s">
        <v>19</v>
      </c>
      <c r="F7" s="146"/>
      <c r="G7" s="83" t="str">
        <f>'Residential New'!T58</f>
        <v>No</v>
      </c>
      <c r="H7" s="42"/>
      <c r="O7" s="148"/>
    </row>
    <row r="8" spans="1:16" customFormat="1" ht="3" customHeight="1">
      <c r="B8" s="145"/>
      <c r="C8" s="145"/>
      <c r="D8" s="145"/>
      <c r="E8" s="145"/>
      <c r="F8" s="145"/>
      <c r="G8" s="145"/>
      <c r="H8" s="42"/>
      <c r="O8" s="148"/>
    </row>
    <row r="9" spans="1:16" customFormat="1" ht="15" customHeight="1">
      <c r="B9" t="s">
        <v>9</v>
      </c>
      <c r="C9" t="str">
        <f>'Eligibility and Social Outcome'!H90</f>
        <v>Up to 90% Res LTC</v>
      </c>
      <c r="E9" s="42"/>
      <c r="F9" s="42"/>
      <c r="G9" s="42"/>
      <c r="H9" s="42"/>
      <c r="O9" s="148"/>
    </row>
    <row r="10" spans="1:16" customFormat="1" ht="3" customHeight="1">
      <c r="A10" s="145"/>
      <c r="B10" s="145"/>
      <c r="C10" s="145"/>
      <c r="D10" s="145"/>
      <c r="E10" s="145"/>
      <c r="F10" s="145"/>
      <c r="G10" s="145"/>
      <c r="H10" s="151"/>
      <c r="I10" s="145"/>
      <c r="J10" s="145"/>
      <c r="K10" s="145"/>
      <c r="L10" s="145"/>
      <c r="M10" s="145"/>
      <c r="N10" s="145"/>
      <c r="O10" s="148"/>
    </row>
    <row r="11" spans="1:16" customFormat="1" ht="3" customHeight="1">
      <c r="A11" s="148"/>
      <c r="B11" s="84"/>
      <c r="C11" s="84"/>
      <c r="D11" s="84"/>
      <c r="E11" s="84"/>
      <c r="F11" s="84"/>
      <c r="G11" s="84"/>
      <c r="H11" s="84"/>
      <c r="I11" s="84"/>
      <c r="J11" s="84"/>
      <c r="K11" s="84"/>
      <c r="L11" s="84"/>
      <c r="M11" s="84"/>
      <c r="N11" s="84"/>
      <c r="O11" s="148"/>
    </row>
    <row r="12" spans="1:16" customFormat="1" ht="15" customHeight="1"/>
    <row r="13" spans="1:16" ht="15.5">
      <c r="A13" s="132"/>
      <c r="B13" s="217" t="s">
        <v>39</v>
      </c>
      <c r="C13" s="84"/>
      <c r="D13" s="84"/>
      <c r="E13" s="84"/>
      <c r="F13" s="84"/>
      <c r="G13" s="84"/>
      <c r="H13" s="84"/>
      <c r="I13" s="84"/>
      <c r="J13" s="84"/>
      <c r="K13" s="84"/>
      <c r="L13" s="84"/>
      <c r="M13" s="84"/>
      <c r="N13" s="84"/>
      <c r="O13" s="123"/>
      <c r="P13" s="99"/>
    </row>
    <row r="14" spans="1:16" ht="6" customHeight="1">
      <c r="B14" s="34"/>
      <c r="C14" s="100"/>
      <c r="D14" s="34"/>
      <c r="E14" s="34"/>
      <c r="F14" s="34"/>
      <c r="G14" s="34"/>
      <c r="H14" s="34"/>
      <c r="I14" s="34"/>
      <c r="J14" s="34"/>
      <c r="L14" s="34"/>
      <c r="M14" s="34"/>
      <c r="N14" s="34"/>
      <c r="O14" s="123"/>
      <c r="P14" s="99"/>
    </row>
    <row r="15" spans="1:16" s="30" customFormat="1">
      <c r="B15" s="101" t="s">
        <v>40</v>
      </c>
      <c r="C15" s="101"/>
      <c r="D15" s="207"/>
      <c r="E15" s="101"/>
      <c r="F15" s="101"/>
      <c r="G15" s="101"/>
      <c r="H15" s="101"/>
      <c r="I15" s="101"/>
      <c r="J15" s="101"/>
      <c r="K15" s="101"/>
      <c r="L15" s="101"/>
      <c r="M15" s="101"/>
      <c r="N15" s="101"/>
      <c r="O15" s="123"/>
      <c r="P15" s="99"/>
    </row>
    <row r="16" spans="1:16" s="30" customFormat="1">
      <c r="B16" s="34"/>
      <c r="C16" s="101"/>
      <c r="D16" s="101"/>
      <c r="E16" s="101"/>
      <c r="F16" s="101"/>
      <c r="G16" s="101"/>
      <c r="H16" s="101"/>
      <c r="I16" s="101"/>
      <c r="J16" s="101"/>
      <c r="K16" s="101"/>
      <c r="L16" s="101"/>
      <c r="M16" s="101"/>
      <c r="N16" s="101"/>
      <c r="O16" s="123"/>
      <c r="P16" s="99"/>
    </row>
    <row r="17" spans="2:16">
      <c r="B17" s="34"/>
      <c r="C17" s="34"/>
      <c r="D17" s="34"/>
      <c r="E17" s="34"/>
      <c r="F17" s="183"/>
      <c r="G17" s="183"/>
      <c r="H17" s="48"/>
      <c r="I17" s="51"/>
      <c r="J17" s="101"/>
      <c r="K17" s="34"/>
      <c r="L17" s="34"/>
      <c r="M17" s="34"/>
      <c r="N17" s="34"/>
      <c r="O17" s="123"/>
      <c r="P17" s="99"/>
    </row>
    <row r="18" spans="2:16" ht="16">
      <c r="B18" s="125" t="s">
        <v>21</v>
      </c>
      <c r="C18" s="34"/>
      <c r="D18" s="34"/>
      <c r="E18" s="34"/>
      <c r="F18" s="184" t="s">
        <v>41</v>
      </c>
      <c r="G18" s="185" t="s">
        <v>42</v>
      </c>
      <c r="H18" s="48"/>
      <c r="I18" s="47"/>
      <c r="J18" s="101"/>
      <c r="K18" s="102"/>
      <c r="L18" s="34"/>
      <c r="M18" s="34"/>
      <c r="N18" s="34"/>
      <c r="O18" s="123"/>
      <c r="P18" s="99"/>
    </row>
    <row r="19" spans="2:16">
      <c r="B19" s="226" t="s">
        <v>43</v>
      </c>
      <c r="C19" s="34"/>
      <c r="D19" s="34"/>
      <c r="E19" s="34"/>
      <c r="F19" s="186" t="str">
        <f>IF($D$58=0, "", G19/$D$58)</f>
        <v/>
      </c>
      <c r="G19" s="186">
        <f>D$15*'Project Budget'!E17</f>
        <v>0</v>
      </c>
      <c r="H19" s="38"/>
      <c r="I19" s="38"/>
      <c r="J19" s="101"/>
      <c r="L19" s="34"/>
      <c r="M19" s="34"/>
      <c r="N19" s="34"/>
      <c r="O19" s="123"/>
      <c r="P19" s="99"/>
    </row>
    <row r="20" spans="2:16">
      <c r="B20" s="34" t="s">
        <v>24</v>
      </c>
      <c r="C20" s="34"/>
      <c r="D20" s="34"/>
      <c r="E20" s="34"/>
      <c r="F20" s="186" t="str">
        <f t="shared" ref="F20:F27" si="0">IF($D$58=0, "", G20/$D$58)</f>
        <v/>
      </c>
      <c r="G20" s="186">
        <f>D$15*'Project Budget'!E18</f>
        <v>0</v>
      </c>
      <c r="H20" s="38"/>
      <c r="I20" s="38"/>
      <c r="J20" s="34"/>
      <c r="L20" s="34"/>
      <c r="M20" s="34"/>
      <c r="N20" s="34"/>
      <c r="O20" s="123"/>
      <c r="P20" s="99"/>
    </row>
    <row r="21" spans="2:16">
      <c r="B21" s="34" t="s">
        <v>25</v>
      </c>
      <c r="C21" s="34"/>
      <c r="D21" s="34"/>
      <c r="E21" s="34"/>
      <c r="F21" s="186" t="str">
        <f t="shared" si="0"/>
        <v/>
      </c>
      <c r="G21" s="186">
        <f>D$15*'Project Budget'!E19</f>
        <v>0</v>
      </c>
      <c r="H21" s="38"/>
      <c r="I21" s="38"/>
      <c r="J21" s="34"/>
      <c r="L21" s="34"/>
      <c r="M21" s="34"/>
      <c r="N21" s="34"/>
      <c r="O21" s="123"/>
      <c r="P21" s="99"/>
    </row>
    <row r="22" spans="2:16">
      <c r="B22" s="34" t="s">
        <v>26</v>
      </c>
      <c r="C22" s="34"/>
      <c r="D22" s="34"/>
      <c r="E22" s="34"/>
      <c r="F22" s="186" t="str">
        <f t="shared" si="0"/>
        <v/>
      </c>
      <c r="G22" s="186">
        <f>D$15*'Project Budget'!E20</f>
        <v>0</v>
      </c>
      <c r="H22" s="38"/>
      <c r="I22" s="38"/>
      <c r="J22" s="34"/>
      <c r="L22" s="34"/>
      <c r="M22" s="34"/>
      <c r="N22" s="34"/>
      <c r="O22" s="123"/>
      <c r="P22" s="99"/>
    </row>
    <row r="23" spans="2:16">
      <c r="B23" s="34" t="s">
        <v>27</v>
      </c>
      <c r="C23" s="34"/>
      <c r="D23" s="34"/>
      <c r="E23" s="34"/>
      <c r="F23" s="186" t="str">
        <f t="shared" si="0"/>
        <v/>
      </c>
      <c r="G23" s="186">
        <f>D$15*'Project Budget'!E21</f>
        <v>0</v>
      </c>
      <c r="H23" s="38"/>
      <c r="I23" s="38"/>
      <c r="J23" s="34"/>
      <c r="L23" s="34"/>
      <c r="M23" s="34"/>
      <c r="N23" s="34"/>
      <c r="O23" s="123"/>
      <c r="P23" s="99"/>
    </row>
    <row r="24" spans="2:16">
      <c r="B24" s="218" t="str">
        <f>'Project Budget'!B22</f>
        <v>Misc and Buffer</v>
      </c>
      <c r="C24" s="34"/>
      <c r="D24" s="34"/>
      <c r="E24" s="34"/>
      <c r="F24" s="186" t="str">
        <f t="shared" si="0"/>
        <v/>
      </c>
      <c r="G24" s="186">
        <f>D$15*'Project Budget'!E22</f>
        <v>0</v>
      </c>
      <c r="H24" s="38"/>
      <c r="I24" s="38"/>
      <c r="J24" s="34"/>
      <c r="L24" s="34"/>
      <c r="M24" s="34"/>
      <c r="N24" s="34"/>
      <c r="O24" s="123"/>
      <c r="P24" s="99"/>
    </row>
    <row r="25" spans="2:16">
      <c r="B25" s="218" t="str">
        <f>'Project Budget'!B23</f>
        <v>Other (describe)</v>
      </c>
      <c r="C25" s="34"/>
      <c r="D25" s="34"/>
      <c r="E25" s="34"/>
      <c r="F25" s="186" t="str">
        <f t="shared" si="0"/>
        <v/>
      </c>
      <c r="G25" s="186">
        <f>D$15*'Project Budget'!E23</f>
        <v>0</v>
      </c>
      <c r="H25" s="38"/>
      <c r="I25" s="38"/>
      <c r="J25" s="34"/>
      <c r="L25" s="34"/>
      <c r="M25" s="34"/>
      <c r="N25" s="34"/>
      <c r="O25" s="123"/>
      <c r="P25" s="99"/>
    </row>
    <row r="26" spans="2:16" ht="16">
      <c r="B26" s="218" t="str">
        <f>'Project Budget'!B24</f>
        <v>Other (describe)</v>
      </c>
      <c r="C26" s="34"/>
      <c r="D26" s="34"/>
      <c r="E26" s="34"/>
      <c r="F26" s="186" t="str">
        <f t="shared" si="0"/>
        <v/>
      </c>
      <c r="G26" s="186">
        <f>D$15*'Project Budget'!E24</f>
        <v>0</v>
      </c>
      <c r="H26" s="51"/>
      <c r="I26" s="51"/>
      <c r="J26" s="102"/>
      <c r="K26" s="102"/>
      <c r="L26" s="34"/>
      <c r="M26" s="34"/>
      <c r="N26" s="34"/>
      <c r="O26" s="123"/>
      <c r="P26" s="99"/>
    </row>
    <row r="27" spans="2:16">
      <c r="B27" s="34" t="s">
        <v>30</v>
      </c>
      <c r="C27" s="34"/>
      <c r="D27" s="34"/>
      <c r="E27" s="34"/>
      <c r="F27" s="186" t="str">
        <f t="shared" si="0"/>
        <v/>
      </c>
      <c r="G27" s="186">
        <f>SUM(G19:G26)</f>
        <v>0</v>
      </c>
      <c r="H27" s="47"/>
      <c r="I27" s="38"/>
      <c r="J27" s="34"/>
      <c r="K27" s="103"/>
      <c r="L27" s="34"/>
      <c r="M27" s="34"/>
      <c r="N27" s="34"/>
      <c r="O27" s="123"/>
      <c r="P27" s="99"/>
    </row>
    <row r="28" spans="2:16">
      <c r="B28" s="34"/>
      <c r="C28" s="34"/>
      <c r="D28" s="34"/>
      <c r="E28" s="34"/>
      <c r="F28" s="34"/>
      <c r="G28" s="34"/>
      <c r="H28" s="34"/>
      <c r="I28" s="34"/>
      <c r="J28" s="34"/>
      <c r="L28" s="34"/>
      <c r="M28" s="34"/>
      <c r="N28" s="34"/>
      <c r="O28" s="123"/>
      <c r="P28" s="99"/>
    </row>
    <row r="29" spans="2:16">
      <c r="B29" s="126" t="s">
        <v>44</v>
      </c>
      <c r="C29" s="34"/>
      <c r="D29" s="34"/>
      <c r="E29" s="34"/>
      <c r="F29" s="34"/>
      <c r="G29" s="34"/>
      <c r="H29" s="34"/>
      <c r="I29" s="34"/>
      <c r="J29" s="34"/>
      <c r="L29" s="34"/>
      <c r="M29" s="34"/>
      <c r="N29" s="34"/>
      <c r="O29" s="123"/>
      <c r="P29" s="99"/>
    </row>
    <row r="30" spans="2:16">
      <c r="B30" s="226" t="s">
        <v>45</v>
      </c>
      <c r="C30" s="220"/>
      <c r="D30" s="34"/>
      <c r="E30" s="34"/>
      <c r="F30" s="186" t="str">
        <f>IF($D$58=0, "", G30/$D$58)</f>
        <v/>
      </c>
      <c r="G30" s="228">
        <f>I125</f>
        <v>0</v>
      </c>
      <c r="H30" s="221"/>
      <c r="I30" s="34"/>
      <c r="J30" s="34"/>
      <c r="L30" s="34"/>
      <c r="M30" s="34"/>
      <c r="N30" s="34"/>
      <c r="O30" s="123"/>
      <c r="P30" s="99"/>
    </row>
    <row r="31" spans="2:16">
      <c r="B31" s="226" t="s">
        <v>46</v>
      </c>
      <c r="C31" s="216"/>
      <c r="D31" s="34"/>
      <c r="E31" s="34"/>
      <c r="F31" s="186"/>
      <c r="G31" s="186">
        <f>D$15*'Project Budget'!E29</f>
        <v>0</v>
      </c>
      <c r="H31" s="38"/>
      <c r="I31" s="34"/>
      <c r="J31" s="34"/>
      <c r="L31" s="34"/>
      <c r="M31" s="34"/>
      <c r="N31" s="34"/>
      <c r="O31" s="123"/>
      <c r="P31" s="99"/>
    </row>
    <row r="32" spans="2:16">
      <c r="B32" s="227" t="str">
        <f>'Project Budget'!B30</f>
        <v>Other Financing (describe )</v>
      </c>
      <c r="C32" s="221"/>
      <c r="D32" s="38"/>
      <c r="E32" s="34"/>
      <c r="F32" s="186" t="str">
        <f>IF($D$58=0, "", G32/$D$58)</f>
        <v/>
      </c>
      <c r="G32" s="186">
        <f>D$15*'Project Budget'!E30</f>
        <v>0</v>
      </c>
      <c r="H32" s="38"/>
      <c r="I32" s="34"/>
      <c r="J32" s="34"/>
      <c r="L32" s="34"/>
      <c r="M32" s="34"/>
      <c r="N32" s="34"/>
      <c r="O32" s="123"/>
      <c r="P32" s="99"/>
    </row>
    <row r="33" spans="2:20" ht="16">
      <c r="B33" s="227" t="str">
        <f>'Project Budget'!B31</f>
        <v>Other Financing(describe )</v>
      </c>
      <c r="C33" s="221"/>
      <c r="D33" s="38"/>
      <c r="E33" s="34"/>
      <c r="F33" s="187" t="str">
        <f>IF($D$58=0, "", G33/$D$58)</f>
        <v/>
      </c>
      <c r="G33" s="188">
        <f>D$15*'Project Budget'!E31</f>
        <v>0</v>
      </c>
      <c r="H33" s="105"/>
      <c r="I33" s="34"/>
      <c r="J33" s="102"/>
      <c r="L33" s="34"/>
      <c r="M33" s="34"/>
      <c r="N33" s="34"/>
      <c r="O33" s="123"/>
      <c r="P33" s="99"/>
    </row>
    <row r="34" spans="2:20">
      <c r="B34" s="34" t="s">
        <v>36</v>
      </c>
      <c r="C34" s="106"/>
      <c r="D34" s="106"/>
      <c r="E34" s="34"/>
      <c r="F34" s="186" t="str">
        <f>IF($D$58=0, "", I34/$D$58)</f>
        <v/>
      </c>
      <c r="G34" s="186">
        <f>SUM(G30:G33)</f>
        <v>0</v>
      </c>
      <c r="H34" s="34"/>
      <c r="I34" s="34"/>
      <c r="J34" s="34"/>
      <c r="L34" s="34"/>
      <c r="M34" s="34"/>
      <c r="N34" s="34"/>
      <c r="O34" s="123"/>
      <c r="P34" s="99"/>
    </row>
    <row r="35" spans="2:20">
      <c r="B35" s="34"/>
      <c r="C35" s="106"/>
      <c r="D35" s="106"/>
      <c r="E35" s="34"/>
      <c r="F35" s="218"/>
      <c r="G35" s="218"/>
      <c r="H35" s="34"/>
      <c r="I35" s="34"/>
      <c r="J35" s="34"/>
      <c r="L35" s="34"/>
      <c r="M35" s="34"/>
      <c r="N35" s="34"/>
      <c r="O35" s="123"/>
      <c r="P35" s="99"/>
    </row>
    <row r="36" spans="2:20" s="32" customFormat="1">
      <c r="B36" s="34"/>
      <c r="C36" s="106"/>
      <c r="D36" s="106"/>
      <c r="E36" s="106"/>
      <c r="F36" s="189"/>
      <c r="G36" s="244"/>
      <c r="H36" s="108"/>
      <c r="I36" s="108"/>
      <c r="J36" s="106"/>
      <c r="K36"/>
      <c r="L36" s="106"/>
      <c r="M36" s="106"/>
      <c r="N36" s="106"/>
      <c r="O36" s="123"/>
      <c r="P36" s="99"/>
    </row>
    <row r="37" spans="2:20" s="32" customFormat="1">
      <c r="B37" s="34"/>
      <c r="C37" s="106"/>
      <c r="D37" s="106"/>
      <c r="E37" s="106"/>
      <c r="F37" s="106"/>
      <c r="G37" s="128" t="s">
        <v>47</v>
      </c>
      <c r="H37" s="106"/>
      <c r="I37" s="106"/>
      <c r="J37" s="106"/>
      <c r="K37" s="128" t="s">
        <v>48</v>
      </c>
      <c r="L37" s="106"/>
      <c r="M37" s="106"/>
      <c r="N37" s="106"/>
      <c r="O37" s="123"/>
      <c r="P37" s="99"/>
    </row>
    <row r="38" spans="2:20">
      <c r="B38" s="34"/>
      <c r="C38" s="34"/>
      <c r="D38" s="34"/>
      <c r="E38" s="191" t="s">
        <v>49</v>
      </c>
      <c r="F38" s="34"/>
      <c r="G38" s="284" t="s">
        <v>50</v>
      </c>
      <c r="H38" s="284" t="s">
        <v>51</v>
      </c>
      <c r="I38" s="284" t="s">
        <v>52</v>
      </c>
      <c r="J38" s="34"/>
      <c r="K38" s="124" t="s">
        <v>53</v>
      </c>
      <c r="L38" s="34"/>
      <c r="M38" s="34"/>
      <c r="N38" s="34"/>
      <c r="O38" s="123"/>
      <c r="P38" s="99"/>
      <c r="Q38" s="1" t="s">
        <v>54</v>
      </c>
    </row>
    <row r="39" spans="2:20">
      <c r="B39" s="125" t="s">
        <v>55</v>
      </c>
      <c r="C39" s="109"/>
      <c r="D39" s="109" t="s">
        <v>56</v>
      </c>
      <c r="E39" s="205" t="s">
        <v>57</v>
      </c>
      <c r="F39" s="34" t="s">
        <v>58</v>
      </c>
      <c r="G39" s="284"/>
      <c r="H39" s="284"/>
      <c r="I39" s="284"/>
      <c r="J39" s="109"/>
      <c r="K39" s="124" t="s">
        <v>59</v>
      </c>
      <c r="L39" s="34"/>
      <c r="M39" s="34"/>
      <c r="N39" s="34"/>
      <c r="O39" s="123"/>
      <c r="P39" s="99"/>
      <c r="Q39" s="41">
        <v>1</v>
      </c>
      <c r="R39" s="60">
        <v>0.9</v>
      </c>
      <c r="S39" s="62">
        <v>0.8</v>
      </c>
      <c r="T39" s="62">
        <v>0.7</v>
      </c>
    </row>
    <row r="40" spans="2:20" ht="16">
      <c r="B40" s="102" t="s">
        <v>60</v>
      </c>
      <c r="C40" s="110" t="s">
        <v>61</v>
      </c>
      <c r="D40" s="110" t="s">
        <v>62</v>
      </c>
      <c r="E40" s="206" t="s">
        <v>63</v>
      </c>
      <c r="F40" s="34" t="s">
        <v>64</v>
      </c>
      <c r="G40" s="284"/>
      <c r="H40" s="284"/>
      <c r="I40" s="284"/>
      <c r="J40" s="111"/>
      <c r="K40" s="124" t="s">
        <v>65</v>
      </c>
      <c r="L40" s="34"/>
      <c r="M40" s="34"/>
      <c r="N40" s="34"/>
      <c r="O40" s="123"/>
      <c r="P40" s="99"/>
      <c r="Q40" s="35">
        <f>K48</f>
        <v>0</v>
      </c>
      <c r="R40" s="61">
        <f>(($K$42*R39)*30%)/12</f>
        <v>0</v>
      </c>
      <c r="S40" s="61">
        <f t="shared" ref="S40:T40" si="1">(($K$42*S39)*30%)/12</f>
        <v>0</v>
      </c>
      <c r="T40" s="61">
        <f t="shared" si="1"/>
        <v>0</v>
      </c>
    </row>
    <row r="41" spans="2:20" ht="16">
      <c r="B41" s="34" t="s">
        <v>66</v>
      </c>
      <c r="C41" s="112"/>
      <c r="D41" s="112"/>
      <c r="E41" s="112"/>
      <c r="F41" s="52"/>
      <c r="G41" s="82">
        <f>E41</f>
        <v>0</v>
      </c>
      <c r="H41" s="82">
        <f>(E41*(D41+D42))*12</f>
        <v>0</v>
      </c>
      <c r="I41" s="82">
        <f t="shared" ref="I41:I57" si="2">G41*D41*12</f>
        <v>0</v>
      </c>
      <c r="J41" s="113"/>
      <c r="K41" s="34"/>
      <c r="L41" s="114" t="s">
        <v>67</v>
      </c>
      <c r="M41" s="115"/>
      <c r="N41" s="115"/>
      <c r="O41" s="123"/>
      <c r="P41" s="99"/>
      <c r="Q41" s="35">
        <f>IF(G41&lt;$K$48,D41,0)</f>
        <v>0</v>
      </c>
      <c r="R41" s="61">
        <f t="shared" ref="R41:T56" si="3">IF($G41&lt;R$40,$D41,0)</f>
        <v>0</v>
      </c>
      <c r="S41" s="61">
        <f t="shared" si="3"/>
        <v>0</v>
      </c>
      <c r="T41" s="61">
        <f t="shared" si="3"/>
        <v>0</v>
      </c>
    </row>
    <row r="42" spans="2:20" ht="16">
      <c r="B42" s="102" t="s">
        <v>68</v>
      </c>
      <c r="C42" s="112"/>
      <c r="D42" s="112"/>
      <c r="E42" s="182"/>
      <c r="F42" s="190"/>
      <c r="G42" s="82">
        <f>E41*F42</f>
        <v>0</v>
      </c>
      <c r="H42" s="82"/>
      <c r="I42" s="82">
        <f t="shared" si="2"/>
        <v>0</v>
      </c>
      <c r="J42" s="113"/>
      <c r="K42" s="112"/>
      <c r="L42" s="34" t="s">
        <v>69</v>
      </c>
      <c r="M42" s="34"/>
      <c r="N42" s="34"/>
      <c r="O42" s="123"/>
      <c r="P42" s="99"/>
      <c r="Q42" s="35">
        <f t="shared" ref="Q42:Q56" si="4">IF(G42&lt;$K$48,D42,0)</f>
        <v>0</v>
      </c>
      <c r="R42" s="61">
        <f t="shared" si="3"/>
        <v>0</v>
      </c>
      <c r="S42" s="61">
        <f t="shared" si="3"/>
        <v>0</v>
      </c>
      <c r="T42" s="61">
        <f t="shared" si="3"/>
        <v>0</v>
      </c>
    </row>
    <row r="43" spans="2:20">
      <c r="B43" s="34" t="s">
        <v>70</v>
      </c>
      <c r="C43" s="112"/>
      <c r="D43" s="112"/>
      <c r="E43" s="112"/>
      <c r="F43" s="52"/>
      <c r="G43" s="82">
        <f>E43</f>
        <v>0</v>
      </c>
      <c r="H43" s="82">
        <f>(E43*(D43+D44))*12</f>
        <v>0</v>
      </c>
      <c r="I43" s="82">
        <f t="shared" si="2"/>
        <v>0</v>
      </c>
      <c r="J43" s="113"/>
      <c r="K43" s="82">
        <f>K42*0.3</f>
        <v>0</v>
      </c>
      <c r="L43" s="34" t="s">
        <v>71</v>
      </c>
      <c r="M43" s="34"/>
      <c r="N43" s="34"/>
      <c r="O43" s="123"/>
      <c r="P43" s="99"/>
      <c r="Q43" s="35">
        <f t="shared" si="4"/>
        <v>0</v>
      </c>
      <c r="R43" s="61">
        <f t="shared" si="3"/>
        <v>0</v>
      </c>
      <c r="S43" s="61">
        <f t="shared" si="3"/>
        <v>0</v>
      </c>
      <c r="T43" s="61">
        <f t="shared" si="3"/>
        <v>0</v>
      </c>
    </row>
    <row r="44" spans="2:20" ht="16">
      <c r="B44" s="102" t="s">
        <v>72</v>
      </c>
      <c r="C44" s="112"/>
      <c r="D44" s="112"/>
      <c r="E44" s="182"/>
      <c r="F44" s="190"/>
      <c r="G44" s="82">
        <f>E43*F44</f>
        <v>0</v>
      </c>
      <c r="H44" s="82"/>
      <c r="I44" s="82">
        <f t="shared" si="2"/>
        <v>0</v>
      </c>
      <c r="J44" s="113"/>
      <c r="K44" s="116" t="s">
        <v>73</v>
      </c>
      <c r="L44" s="38"/>
      <c r="M44" s="38"/>
      <c r="N44" s="38"/>
      <c r="O44" s="123"/>
      <c r="P44" s="99"/>
      <c r="Q44" s="35">
        <f t="shared" si="4"/>
        <v>0</v>
      </c>
      <c r="R44" s="61">
        <f t="shared" si="3"/>
        <v>0</v>
      </c>
      <c r="S44" s="61">
        <f t="shared" si="3"/>
        <v>0</v>
      </c>
      <c r="T44" s="61">
        <f t="shared" si="3"/>
        <v>0</v>
      </c>
    </row>
    <row r="45" spans="2:20">
      <c r="B45" s="34" t="s">
        <v>74</v>
      </c>
      <c r="C45" s="112"/>
      <c r="D45" s="112"/>
      <c r="E45" s="112"/>
      <c r="F45" s="52"/>
      <c r="G45" s="82">
        <f>E45</f>
        <v>0</v>
      </c>
      <c r="H45" s="82">
        <f>(E45*(D45+D46))*12</f>
        <v>0</v>
      </c>
      <c r="I45" s="82">
        <f t="shared" si="2"/>
        <v>0</v>
      </c>
      <c r="J45" s="113"/>
      <c r="K45" s="116" t="s">
        <v>75</v>
      </c>
      <c r="L45" s="38"/>
      <c r="M45" s="38"/>
      <c r="N45" s="38"/>
      <c r="O45" s="123"/>
      <c r="P45" s="99"/>
      <c r="Q45" s="35">
        <f t="shared" si="4"/>
        <v>0</v>
      </c>
      <c r="R45" s="61">
        <f t="shared" si="3"/>
        <v>0</v>
      </c>
      <c r="S45" s="61">
        <f t="shared" si="3"/>
        <v>0</v>
      </c>
      <c r="T45" s="61">
        <f t="shared" si="3"/>
        <v>0</v>
      </c>
    </row>
    <row r="46" spans="2:20" ht="16">
      <c r="B46" s="102" t="s">
        <v>76</v>
      </c>
      <c r="C46" s="112"/>
      <c r="D46" s="112"/>
      <c r="E46" s="182"/>
      <c r="F46" s="190"/>
      <c r="G46" s="82">
        <f>E45*F46</f>
        <v>0</v>
      </c>
      <c r="H46" s="82"/>
      <c r="I46" s="82">
        <f t="shared" si="2"/>
        <v>0</v>
      </c>
      <c r="J46" s="113"/>
      <c r="K46" s="280" t="s">
        <v>77</v>
      </c>
      <c r="L46" s="280"/>
      <c r="M46" s="280"/>
      <c r="N46" s="34"/>
      <c r="O46" s="123"/>
      <c r="P46" s="99"/>
      <c r="Q46" s="35">
        <f t="shared" si="4"/>
        <v>0</v>
      </c>
      <c r="R46" s="61">
        <f t="shared" si="3"/>
        <v>0</v>
      </c>
      <c r="S46" s="61">
        <f t="shared" si="3"/>
        <v>0</v>
      </c>
      <c r="T46" s="61">
        <f t="shared" si="3"/>
        <v>0</v>
      </c>
    </row>
    <row r="47" spans="2:20">
      <c r="B47" s="34" t="s">
        <v>78</v>
      </c>
      <c r="C47" s="112"/>
      <c r="D47" s="112"/>
      <c r="E47" s="112"/>
      <c r="F47" s="52"/>
      <c r="G47" s="82">
        <f>E47</f>
        <v>0</v>
      </c>
      <c r="H47" s="82">
        <f>(E47*(D47+D48))*12</f>
        <v>0</v>
      </c>
      <c r="I47" s="82">
        <f t="shared" si="2"/>
        <v>0</v>
      </c>
      <c r="J47" s="113"/>
      <c r="K47" s="82">
        <f>ROUND(D58*0.2,0)</f>
        <v>0</v>
      </c>
      <c r="L47" s="82" t="s">
        <v>79</v>
      </c>
      <c r="M47" s="82"/>
      <c r="N47" s="34"/>
      <c r="O47" s="123"/>
      <c r="P47" s="99"/>
      <c r="Q47" s="35">
        <f t="shared" si="4"/>
        <v>0</v>
      </c>
      <c r="R47" s="61">
        <f t="shared" si="3"/>
        <v>0</v>
      </c>
      <c r="S47" s="61">
        <f t="shared" si="3"/>
        <v>0</v>
      </c>
      <c r="T47" s="61">
        <f t="shared" si="3"/>
        <v>0</v>
      </c>
    </row>
    <row r="48" spans="2:20" ht="16">
      <c r="B48" s="102" t="s">
        <v>80</v>
      </c>
      <c r="C48" s="112"/>
      <c r="D48" s="112"/>
      <c r="E48" s="182"/>
      <c r="F48" s="190"/>
      <c r="G48" s="82">
        <f>E47*F48</f>
        <v>0</v>
      </c>
      <c r="H48" s="82"/>
      <c r="I48" s="82">
        <f t="shared" si="2"/>
        <v>0</v>
      </c>
      <c r="J48" s="113"/>
      <c r="K48" s="82">
        <f>ROUND(K43/12,0)</f>
        <v>0</v>
      </c>
      <c r="L48" s="82" t="s">
        <v>81</v>
      </c>
      <c r="M48" s="82"/>
      <c r="N48" s="34"/>
      <c r="O48" s="123"/>
      <c r="P48" s="99"/>
      <c r="Q48" s="35">
        <f t="shared" si="4"/>
        <v>0</v>
      </c>
      <c r="R48" s="61">
        <f t="shared" si="3"/>
        <v>0</v>
      </c>
      <c r="S48" s="61">
        <f t="shared" si="3"/>
        <v>0</v>
      </c>
      <c r="T48" s="61">
        <f t="shared" si="3"/>
        <v>0</v>
      </c>
    </row>
    <row r="49" spans="2:20">
      <c r="B49" s="34" t="s">
        <v>82</v>
      </c>
      <c r="C49" s="112"/>
      <c r="D49" s="112"/>
      <c r="E49" s="112"/>
      <c r="F49" s="52"/>
      <c r="G49" s="82">
        <f>E49</f>
        <v>0</v>
      </c>
      <c r="H49" s="82">
        <f>(E49*(D49+D50))*12</f>
        <v>0</v>
      </c>
      <c r="I49" s="82">
        <f t="shared" si="2"/>
        <v>0</v>
      </c>
      <c r="J49" s="113"/>
      <c r="K49" s="34"/>
      <c r="L49" s="34"/>
      <c r="M49" s="34"/>
      <c r="N49" s="34"/>
      <c r="O49" s="123"/>
      <c r="P49" s="99"/>
      <c r="Q49" s="35">
        <f t="shared" si="4"/>
        <v>0</v>
      </c>
      <c r="R49" s="61">
        <f t="shared" si="3"/>
        <v>0</v>
      </c>
      <c r="S49" s="61">
        <f t="shared" si="3"/>
        <v>0</v>
      </c>
      <c r="T49" s="61">
        <f t="shared" si="3"/>
        <v>0</v>
      </c>
    </row>
    <row r="50" spans="2:20" ht="16">
      <c r="B50" s="102" t="s">
        <v>83</v>
      </c>
      <c r="C50" s="112"/>
      <c r="D50" s="112"/>
      <c r="E50" s="182"/>
      <c r="F50" s="190"/>
      <c r="G50" s="82">
        <f>E49*F50</f>
        <v>0</v>
      </c>
      <c r="H50" s="82"/>
      <c r="I50" s="82">
        <f t="shared" si="2"/>
        <v>0</v>
      </c>
      <c r="J50" s="113"/>
      <c r="K50" s="82">
        <f>SUM(Q41:Q56)</f>
        <v>0</v>
      </c>
      <c r="L50" s="82" t="s">
        <v>84</v>
      </c>
      <c r="M50" s="82"/>
      <c r="N50" s="34"/>
      <c r="O50" s="123"/>
      <c r="P50" s="99"/>
      <c r="Q50" s="35">
        <f t="shared" si="4"/>
        <v>0</v>
      </c>
      <c r="R50" s="61">
        <f t="shared" si="3"/>
        <v>0</v>
      </c>
      <c r="S50" s="61">
        <f t="shared" si="3"/>
        <v>0</v>
      </c>
      <c r="T50" s="61">
        <f t="shared" si="3"/>
        <v>0</v>
      </c>
    </row>
    <row r="51" spans="2:20">
      <c r="B51" s="34" t="s">
        <v>85</v>
      </c>
      <c r="C51" s="112"/>
      <c r="D51" s="112"/>
      <c r="E51" s="112"/>
      <c r="F51" s="52"/>
      <c r="G51" s="82">
        <f>E51</f>
        <v>0</v>
      </c>
      <c r="H51" s="82">
        <f>(E51*(D51+D52))*12</f>
        <v>0</v>
      </c>
      <c r="I51" s="82">
        <f t="shared" si="2"/>
        <v>0</v>
      </c>
      <c r="J51" s="113"/>
      <c r="K51" s="127">
        <f>Q57</f>
        <v>0</v>
      </c>
      <c r="L51" s="82" t="s">
        <v>86</v>
      </c>
      <c r="M51" s="82"/>
      <c r="N51" s="34"/>
      <c r="O51" s="123"/>
      <c r="P51" s="99"/>
      <c r="Q51" s="35">
        <f t="shared" si="4"/>
        <v>0</v>
      </c>
      <c r="R51" s="61">
        <f t="shared" si="3"/>
        <v>0</v>
      </c>
      <c r="S51" s="61">
        <f t="shared" si="3"/>
        <v>0</v>
      </c>
      <c r="T51" s="61">
        <f t="shared" si="3"/>
        <v>0</v>
      </c>
    </row>
    <row r="52" spans="2:20" ht="16">
      <c r="B52" s="102" t="s">
        <v>87</v>
      </c>
      <c r="C52" s="112"/>
      <c r="D52" s="112"/>
      <c r="E52" s="182"/>
      <c r="F52" s="190"/>
      <c r="G52" s="82">
        <f>E51*F52</f>
        <v>0</v>
      </c>
      <c r="H52" s="82"/>
      <c r="I52" s="82">
        <f t="shared" si="2"/>
        <v>0</v>
      </c>
      <c r="J52" s="113"/>
      <c r="K52" s="128" t="str">
        <f>IF(K51&gt;=20%, "Yes", "No")</f>
        <v>No</v>
      </c>
      <c r="L52" s="38" t="s">
        <v>88</v>
      </c>
      <c r="M52" s="38"/>
      <c r="N52" s="34"/>
      <c r="O52" s="123"/>
      <c r="P52" s="99"/>
      <c r="Q52" s="35">
        <f t="shared" si="4"/>
        <v>0</v>
      </c>
      <c r="R52" s="61">
        <f t="shared" si="3"/>
        <v>0</v>
      </c>
      <c r="S52" s="61">
        <f t="shared" si="3"/>
        <v>0</v>
      </c>
      <c r="T52" s="61">
        <f t="shared" si="3"/>
        <v>0</v>
      </c>
    </row>
    <row r="53" spans="2:20">
      <c r="B53" s="34" t="s">
        <v>89</v>
      </c>
      <c r="C53" s="112"/>
      <c r="D53" s="112"/>
      <c r="E53" s="112"/>
      <c r="F53" s="52"/>
      <c r="G53" s="82">
        <f>E53</f>
        <v>0</v>
      </c>
      <c r="H53" s="82">
        <f>(E53*(D53+D54))*12</f>
        <v>0</v>
      </c>
      <c r="I53" s="82">
        <f t="shared" si="2"/>
        <v>0</v>
      </c>
      <c r="J53" s="113"/>
      <c r="L53" s="34"/>
      <c r="M53" s="34"/>
      <c r="N53" s="34"/>
      <c r="O53" s="123"/>
      <c r="P53" s="99"/>
      <c r="Q53" s="35">
        <f t="shared" si="4"/>
        <v>0</v>
      </c>
      <c r="R53" s="61">
        <f t="shared" si="3"/>
        <v>0</v>
      </c>
      <c r="S53" s="61">
        <f t="shared" si="3"/>
        <v>0</v>
      </c>
      <c r="T53" s="61">
        <f t="shared" si="3"/>
        <v>0</v>
      </c>
    </row>
    <row r="54" spans="2:20" ht="16">
      <c r="B54" s="102" t="s">
        <v>90</v>
      </c>
      <c r="C54" s="112"/>
      <c r="D54" s="112"/>
      <c r="E54" s="182"/>
      <c r="F54" s="190"/>
      <c r="G54" s="82">
        <f>E53*F54</f>
        <v>0</v>
      </c>
      <c r="H54" s="82"/>
      <c r="I54" s="82">
        <f t="shared" si="2"/>
        <v>0</v>
      </c>
      <c r="J54" s="113"/>
      <c r="L54" s="34"/>
      <c r="M54" s="34"/>
      <c r="N54" s="34"/>
      <c r="O54" s="123"/>
      <c r="P54" s="99"/>
      <c r="Q54" s="35">
        <f t="shared" si="4"/>
        <v>0</v>
      </c>
      <c r="R54" s="61">
        <f t="shared" si="3"/>
        <v>0</v>
      </c>
      <c r="S54" s="61">
        <f t="shared" si="3"/>
        <v>0</v>
      </c>
      <c r="T54" s="61">
        <f t="shared" si="3"/>
        <v>0</v>
      </c>
    </row>
    <row r="55" spans="2:20">
      <c r="B55" s="34" t="s">
        <v>91</v>
      </c>
      <c r="C55" s="112"/>
      <c r="D55" s="112"/>
      <c r="E55" s="112"/>
      <c r="F55" s="52"/>
      <c r="G55" s="82">
        <f>E55</f>
        <v>0</v>
      </c>
      <c r="H55" s="82">
        <f>(E55*(D55+D56))*12</f>
        <v>0</v>
      </c>
      <c r="I55" s="82">
        <f t="shared" si="2"/>
        <v>0</v>
      </c>
      <c r="J55" s="113"/>
      <c r="K55" s="116"/>
      <c r="L55" s="34"/>
      <c r="M55" s="34"/>
      <c r="N55" s="34"/>
      <c r="O55" s="123"/>
      <c r="P55" s="99"/>
      <c r="Q55" s="35">
        <f t="shared" si="4"/>
        <v>0</v>
      </c>
      <c r="R55" s="61">
        <f t="shared" si="3"/>
        <v>0</v>
      </c>
      <c r="S55" s="61">
        <f t="shared" si="3"/>
        <v>0</v>
      </c>
      <c r="T55" s="61">
        <f t="shared" si="3"/>
        <v>0</v>
      </c>
    </row>
    <row r="56" spans="2:20" ht="16">
      <c r="B56" s="102" t="s">
        <v>92</v>
      </c>
      <c r="C56" s="112"/>
      <c r="D56" s="112"/>
      <c r="E56" s="182"/>
      <c r="F56" s="190"/>
      <c r="G56" s="82">
        <f>E55*F56</f>
        <v>0</v>
      </c>
      <c r="H56" s="82"/>
      <c r="I56" s="82">
        <f t="shared" si="2"/>
        <v>0</v>
      </c>
      <c r="J56" s="113"/>
      <c r="K56" s="116"/>
      <c r="L56" s="34"/>
      <c r="M56" s="34"/>
      <c r="N56" s="34"/>
      <c r="O56" s="123"/>
      <c r="P56" s="99"/>
      <c r="Q56" s="35">
        <f t="shared" si="4"/>
        <v>0</v>
      </c>
      <c r="R56" s="61">
        <f t="shared" si="3"/>
        <v>0</v>
      </c>
      <c r="S56" s="61">
        <f t="shared" si="3"/>
        <v>0</v>
      </c>
      <c r="T56" s="61">
        <f t="shared" si="3"/>
        <v>0</v>
      </c>
    </row>
    <row r="57" spans="2:20" ht="16">
      <c r="B57" s="34" t="s">
        <v>93</v>
      </c>
      <c r="C57" s="117"/>
      <c r="D57" s="117"/>
      <c r="E57" s="117"/>
      <c r="F57" s="52"/>
      <c r="G57" s="107">
        <f>E57</f>
        <v>0</v>
      </c>
      <c r="H57" s="107">
        <f>G57*D57*12</f>
        <v>0</v>
      </c>
      <c r="I57" s="82">
        <f t="shared" si="2"/>
        <v>0</v>
      </c>
      <c r="J57" s="102"/>
      <c r="L57" s="34"/>
      <c r="M57" s="34"/>
      <c r="N57" s="34"/>
      <c r="O57" s="123"/>
      <c r="P57" s="99"/>
      <c r="Q57" s="41">
        <f>IF(D58=0, 0, SUM(Q41:Q56)/D58)</f>
        <v>0</v>
      </c>
      <c r="R57" s="60">
        <f>IF(D58=0, 0, SUM(R41:R56)/D58)</f>
        <v>0</v>
      </c>
      <c r="S57" s="60">
        <f>IF(D58=0, 0, SUM(S41:S56)/D58)</f>
        <v>0</v>
      </c>
      <c r="T57" s="60">
        <f>IF(D58=0, 0, SUM(T41:T56)/D58)</f>
        <v>0</v>
      </c>
    </row>
    <row r="58" spans="2:20">
      <c r="B58" s="34" t="s">
        <v>94</v>
      </c>
      <c r="C58" s="34">
        <f>SUMPRODUCT(C41:C57,D41:D57)</f>
        <v>0</v>
      </c>
      <c r="D58" s="34">
        <f>SUM(D41:D57)</f>
        <v>0</v>
      </c>
      <c r="E58" s="34"/>
      <c r="F58" s="34"/>
      <c r="G58" s="129">
        <f>IF(H58=0, 0, I58/H58)</f>
        <v>0</v>
      </c>
      <c r="H58" s="82">
        <f>SUM(H41:H57)</f>
        <v>0</v>
      </c>
      <c r="I58" s="82">
        <f>SUM(I41:I57)</f>
        <v>0</v>
      </c>
      <c r="J58" s="118"/>
      <c r="L58" s="34"/>
      <c r="M58" s="34"/>
      <c r="N58" s="34"/>
      <c r="O58" s="123"/>
      <c r="P58" s="99"/>
      <c r="R58" s="245" t="str">
        <f>IF(R57=20%,"Yes",IF(R57&gt;20%,"Yes","No"))</f>
        <v>No</v>
      </c>
      <c r="S58" s="246" t="str">
        <f>IF(S57=20%,"Yes",IF(S57&gt;20%,"Yes","No"))</f>
        <v>No</v>
      </c>
      <c r="T58" s="245" t="str">
        <f>IF(T57=20%,"Yes",IF(T57&gt;20%,"Yes","No"))</f>
        <v>No</v>
      </c>
    </row>
    <row r="59" spans="2:20">
      <c r="B59" s="34" t="s">
        <v>95</v>
      </c>
      <c r="C59" s="250" t="str">
        <f>IF(C58+'Non-Residential'!C50=0,"",C58/(C58+'Non-Residential'!C50))</f>
        <v/>
      </c>
      <c r="E59" s="34"/>
      <c r="F59" s="229" t="s">
        <v>96</v>
      </c>
      <c r="G59" s="128" t="str">
        <f>IF(G58&lt;=90%,"Yes", "No")</f>
        <v>Yes</v>
      </c>
      <c r="H59" s="38"/>
      <c r="I59" s="38"/>
      <c r="J59" s="118"/>
      <c r="L59" s="34"/>
      <c r="M59" s="34"/>
      <c r="N59" s="34"/>
      <c r="O59" s="123"/>
      <c r="P59" s="99"/>
      <c r="R59" s="247"/>
      <c r="S59" s="247"/>
      <c r="T59" s="247"/>
    </row>
    <row r="60" spans="2:20">
      <c r="B60" s="34"/>
      <c r="C60" s="172" t="s">
        <v>97</v>
      </c>
      <c r="D60" s="173">
        <f>D42+D44+D46+D48+D50+D52+D54+D56</f>
        <v>0</v>
      </c>
      <c r="E60" s="34"/>
      <c r="F60" s="34"/>
      <c r="G60" s="215"/>
      <c r="H60" s="38"/>
      <c r="I60" s="38"/>
      <c r="J60" s="118"/>
      <c r="L60" s="34"/>
      <c r="M60" s="34"/>
      <c r="N60" s="34"/>
      <c r="O60" s="123"/>
      <c r="P60" s="99"/>
      <c r="R60" s="247"/>
      <c r="S60" s="247"/>
      <c r="T60" s="247"/>
    </row>
    <row r="61" spans="2:20" s="32" customFormat="1">
      <c r="C61" s="174" t="s">
        <v>98</v>
      </c>
      <c r="D61" s="175">
        <f>D58-D60</f>
        <v>0</v>
      </c>
      <c r="E61" s="106"/>
      <c r="F61" s="189"/>
      <c r="G61" s="244"/>
      <c r="H61" s="108"/>
      <c r="I61" s="108"/>
      <c r="J61" s="106"/>
      <c r="K61"/>
      <c r="L61" s="106"/>
      <c r="M61" s="106"/>
      <c r="N61" s="106"/>
      <c r="O61" s="123"/>
      <c r="P61" s="99"/>
    </row>
    <row r="62" spans="2:20" s="32" customFormat="1">
      <c r="B62" s="34"/>
      <c r="C62" s="106"/>
      <c r="D62" s="106"/>
      <c r="E62" s="106"/>
      <c r="F62" s="189"/>
      <c r="G62" s="244"/>
      <c r="H62" s="108"/>
      <c r="I62" s="108"/>
      <c r="J62" s="106"/>
      <c r="K62"/>
      <c r="L62" s="106"/>
      <c r="M62" s="106"/>
      <c r="N62" s="106"/>
      <c r="O62" s="123"/>
      <c r="P62" s="99"/>
    </row>
    <row r="63" spans="2:20">
      <c r="B63" s="34" t="s">
        <v>99</v>
      </c>
      <c r="C63" s="34"/>
      <c r="D63" s="34"/>
      <c r="E63" s="34"/>
      <c r="F63" s="281" t="s">
        <v>100</v>
      </c>
      <c r="G63" s="281"/>
      <c r="H63" s="281"/>
      <c r="I63" s="119"/>
      <c r="J63" s="54"/>
      <c r="L63" s="34"/>
      <c r="M63" s="34"/>
      <c r="N63" s="34"/>
      <c r="O63" s="123"/>
      <c r="P63" s="99"/>
    </row>
    <row r="64" spans="2:20" ht="16">
      <c r="B64" s="34" t="s">
        <v>101</v>
      </c>
      <c r="C64" s="34"/>
      <c r="D64" s="34"/>
      <c r="E64" s="34"/>
      <c r="F64" s="34"/>
      <c r="G64" s="34"/>
      <c r="H64" s="102"/>
      <c r="I64" s="104">
        <f>I58*I63</f>
        <v>0</v>
      </c>
      <c r="J64" s="102"/>
      <c r="K64" s="116"/>
      <c r="L64" s="34"/>
      <c r="M64" s="34"/>
      <c r="N64" s="34"/>
      <c r="O64" s="123"/>
      <c r="P64" s="99"/>
    </row>
    <row r="65" spans="2:16">
      <c r="B65" s="34" t="s">
        <v>102</v>
      </c>
      <c r="C65" s="34"/>
      <c r="D65" s="34"/>
      <c r="E65" s="34"/>
      <c r="F65" s="34"/>
      <c r="G65" s="34"/>
      <c r="H65" s="34"/>
      <c r="I65" s="82">
        <f>I58-I64</f>
        <v>0</v>
      </c>
      <c r="J65" s="34"/>
      <c r="K65" s="116"/>
      <c r="L65" s="34"/>
      <c r="M65" s="34"/>
      <c r="N65" s="34"/>
      <c r="O65" s="123"/>
      <c r="P65" s="99"/>
    </row>
    <row r="66" spans="2:16" ht="15.5">
      <c r="B66" s="34"/>
      <c r="C66" s="34"/>
      <c r="D66" s="34"/>
      <c r="E66" s="223" t="s">
        <v>49</v>
      </c>
      <c r="F66" s="34"/>
      <c r="G66" s="223" t="s">
        <v>103</v>
      </c>
      <c r="H66" s="34"/>
      <c r="I66" s="34"/>
      <c r="J66" s="34"/>
      <c r="K66" s="219"/>
      <c r="L66" s="34"/>
      <c r="M66" s="34"/>
      <c r="N66" s="34"/>
      <c r="O66" s="123"/>
      <c r="P66" s="99"/>
    </row>
    <row r="67" spans="2:16" ht="16">
      <c r="B67" s="125" t="s">
        <v>104</v>
      </c>
      <c r="C67" s="34"/>
      <c r="D67" s="110" t="s">
        <v>105</v>
      </c>
      <c r="E67" s="162" t="s">
        <v>106</v>
      </c>
      <c r="F67" s="34"/>
      <c r="G67" s="165"/>
      <c r="H67" s="34"/>
      <c r="I67" s="34"/>
      <c r="J67" s="34"/>
      <c r="L67" s="34"/>
      <c r="M67" s="34"/>
      <c r="N67" s="34"/>
      <c r="O67" s="123"/>
      <c r="P67" s="99"/>
    </row>
    <row r="68" spans="2:16">
      <c r="B68" s="34" t="s">
        <v>107</v>
      </c>
      <c r="C68" s="34"/>
      <c r="D68" s="112"/>
      <c r="E68" s="163"/>
      <c r="F68" s="34"/>
      <c r="G68" s="166">
        <f>E68*D68*12</f>
        <v>0</v>
      </c>
      <c r="H68" s="34"/>
      <c r="I68" s="82">
        <f>G68</f>
        <v>0</v>
      </c>
      <c r="J68" s="34"/>
      <c r="L68" s="34"/>
      <c r="M68" s="34"/>
      <c r="N68" s="34"/>
      <c r="O68" s="123"/>
      <c r="P68" s="99"/>
    </row>
    <row r="69" spans="2:16">
      <c r="B69" s="34" t="s">
        <v>108</v>
      </c>
      <c r="C69" s="34"/>
      <c r="D69" s="112"/>
      <c r="E69" s="164"/>
      <c r="F69" s="34"/>
      <c r="G69" s="166">
        <f>E69*D69*12</f>
        <v>0</v>
      </c>
      <c r="H69" s="34"/>
      <c r="I69" s="82">
        <f t="shared" ref="I69:I71" si="5">G69</f>
        <v>0</v>
      </c>
      <c r="J69" s="34"/>
      <c r="L69" s="34"/>
      <c r="M69" s="34"/>
      <c r="N69" s="34"/>
      <c r="O69" s="123"/>
      <c r="P69" s="99"/>
    </row>
    <row r="70" spans="2:16" ht="16">
      <c r="B70" s="34" t="s">
        <v>109</v>
      </c>
      <c r="C70" s="34"/>
      <c r="D70" s="34"/>
      <c r="E70" s="34"/>
      <c r="F70" s="109"/>
      <c r="G70" s="167"/>
      <c r="H70" s="55"/>
      <c r="I70" s="104">
        <f t="shared" si="5"/>
        <v>0</v>
      </c>
      <c r="J70" s="55"/>
      <c r="L70" s="34"/>
      <c r="M70" s="34"/>
      <c r="N70" s="34"/>
      <c r="O70" s="123"/>
      <c r="P70" s="99"/>
    </row>
    <row r="71" spans="2:16">
      <c r="B71" s="34" t="s">
        <v>110</v>
      </c>
      <c r="C71" s="34"/>
      <c r="D71" s="34"/>
      <c r="E71" s="34"/>
      <c r="F71" s="54"/>
      <c r="G71" s="166">
        <f>SUM(G68:G70)</f>
        <v>0</v>
      </c>
      <c r="H71" s="34"/>
      <c r="I71" s="82">
        <f t="shared" si="5"/>
        <v>0</v>
      </c>
      <c r="J71" s="34"/>
      <c r="L71" s="34"/>
      <c r="M71" s="34"/>
      <c r="N71" s="34"/>
      <c r="O71" s="123"/>
      <c r="P71" s="99"/>
    </row>
    <row r="72" spans="2:16">
      <c r="B72" s="34" t="s">
        <v>99</v>
      </c>
      <c r="C72" s="34"/>
      <c r="D72" s="34"/>
      <c r="E72" s="34"/>
      <c r="F72" s="34"/>
      <c r="G72" s="168">
        <f>I63</f>
        <v>0</v>
      </c>
      <c r="H72" s="49"/>
      <c r="I72" s="82"/>
      <c r="J72" s="54"/>
      <c r="L72" s="34"/>
      <c r="M72" s="34"/>
      <c r="N72" s="34"/>
      <c r="O72" s="123"/>
      <c r="P72" s="99"/>
    </row>
    <row r="73" spans="2:16" ht="16">
      <c r="B73" s="34" t="s">
        <v>101</v>
      </c>
      <c r="C73" s="34"/>
      <c r="D73" s="34"/>
      <c r="E73" s="34"/>
      <c r="F73" s="34"/>
      <c r="G73" s="169">
        <f>G72*G71</f>
        <v>0</v>
      </c>
      <c r="H73" s="102"/>
      <c r="I73" s="104">
        <f>G73</f>
        <v>0</v>
      </c>
      <c r="J73" s="102"/>
      <c r="L73" s="34"/>
      <c r="M73" s="34"/>
      <c r="N73" s="34"/>
      <c r="O73" s="123"/>
      <c r="P73" s="99"/>
    </row>
    <row r="74" spans="2:16">
      <c r="B74" s="34" t="s">
        <v>102</v>
      </c>
      <c r="C74" s="34"/>
      <c r="D74" s="34"/>
      <c r="E74" s="34"/>
      <c r="F74" s="34"/>
      <c r="G74" s="170">
        <f>G71-G73</f>
        <v>0</v>
      </c>
      <c r="H74" s="34"/>
      <c r="I74" s="82">
        <f>G74</f>
        <v>0</v>
      </c>
      <c r="J74" s="34"/>
      <c r="L74" s="34"/>
      <c r="M74" s="34"/>
      <c r="N74" s="34"/>
      <c r="O74" s="123"/>
      <c r="P74" s="99"/>
    </row>
    <row r="75" spans="2:16">
      <c r="B75" s="34"/>
      <c r="C75" s="34"/>
      <c r="D75" s="34"/>
      <c r="E75" s="34"/>
      <c r="F75" s="34"/>
      <c r="G75" s="34"/>
      <c r="H75" s="34"/>
      <c r="I75" s="34"/>
      <c r="J75" s="34"/>
      <c r="L75" s="34"/>
      <c r="M75" s="34"/>
      <c r="N75" s="34"/>
      <c r="O75" s="123"/>
      <c r="P75" s="99"/>
    </row>
    <row r="76" spans="2:16">
      <c r="B76" s="34"/>
      <c r="C76" s="34"/>
      <c r="D76" s="34"/>
      <c r="E76" s="34"/>
      <c r="F76" s="34"/>
      <c r="G76" s="34"/>
      <c r="H76" s="34"/>
      <c r="I76" s="34"/>
      <c r="J76" s="34"/>
      <c r="L76" s="34"/>
      <c r="M76" s="34"/>
      <c r="N76" s="34"/>
      <c r="O76" s="123"/>
      <c r="P76" s="99"/>
    </row>
    <row r="77" spans="2:16" ht="15.5">
      <c r="B77" s="125" t="s">
        <v>111</v>
      </c>
      <c r="C77" s="34"/>
      <c r="D77" s="34"/>
      <c r="E77" s="34"/>
      <c r="F77" s="34"/>
      <c r="G77" s="223" t="s">
        <v>103</v>
      </c>
      <c r="H77" s="34"/>
      <c r="I77" s="34"/>
      <c r="J77" s="34"/>
      <c r="L77" s="34"/>
      <c r="M77" s="34"/>
      <c r="N77" s="34"/>
      <c r="O77" s="123"/>
      <c r="P77" s="99"/>
    </row>
    <row r="78" spans="2:16">
      <c r="B78" s="261" t="s">
        <v>112</v>
      </c>
      <c r="C78" s="34"/>
      <c r="D78" s="34"/>
      <c r="E78" s="34"/>
      <c r="F78" s="34"/>
      <c r="G78" s="163"/>
      <c r="H78" s="34"/>
      <c r="I78" s="82">
        <f>G78</f>
        <v>0</v>
      </c>
      <c r="J78" s="34"/>
      <c r="L78" s="34"/>
      <c r="M78" s="34"/>
      <c r="N78" s="34"/>
      <c r="O78" s="123"/>
      <c r="P78" s="99"/>
    </row>
    <row r="79" spans="2:16">
      <c r="B79" s="34" t="s">
        <v>99</v>
      </c>
      <c r="C79" s="34"/>
      <c r="D79" s="34"/>
      <c r="E79" s="34"/>
      <c r="F79" s="34"/>
      <c r="G79" s="171"/>
      <c r="H79" s="54"/>
      <c r="I79" s="82"/>
      <c r="J79" s="54"/>
      <c r="L79" s="34"/>
      <c r="M79" s="34"/>
      <c r="N79" s="34"/>
      <c r="O79" s="123"/>
      <c r="P79" s="99"/>
    </row>
    <row r="80" spans="2:16" ht="16">
      <c r="B80" s="34" t="s">
        <v>101</v>
      </c>
      <c r="C80" s="34"/>
      <c r="D80" s="34"/>
      <c r="E80" s="34"/>
      <c r="F80" s="34"/>
      <c r="G80" s="169">
        <f>G79*G78</f>
        <v>0</v>
      </c>
      <c r="H80" s="102"/>
      <c r="I80" s="104">
        <f>G80</f>
        <v>0</v>
      </c>
      <c r="J80" s="102"/>
      <c r="L80" s="34"/>
      <c r="M80" s="34"/>
      <c r="N80" s="34"/>
      <c r="O80" s="123"/>
      <c r="P80" s="99"/>
    </row>
    <row r="81" spans="2:16">
      <c r="B81" s="34" t="s">
        <v>102</v>
      </c>
      <c r="C81" s="34"/>
      <c r="D81" s="34"/>
      <c r="E81" s="34"/>
      <c r="F81" s="34"/>
      <c r="G81" s="170">
        <f>G78-G80</f>
        <v>0</v>
      </c>
      <c r="H81" s="34"/>
      <c r="I81" s="82">
        <f>G81</f>
        <v>0</v>
      </c>
      <c r="J81" s="34"/>
      <c r="L81" s="34"/>
      <c r="M81" s="34"/>
      <c r="N81" s="34"/>
      <c r="O81" s="123"/>
      <c r="P81" s="99"/>
    </row>
    <row r="82" spans="2:16">
      <c r="B82" s="34"/>
      <c r="C82" s="34"/>
      <c r="D82" s="34"/>
      <c r="E82" s="34"/>
      <c r="F82" s="34"/>
      <c r="G82" s="34"/>
      <c r="H82" s="34"/>
      <c r="I82" s="34"/>
      <c r="J82" s="34"/>
      <c r="L82" s="34"/>
      <c r="M82" s="34"/>
      <c r="N82" s="34"/>
      <c r="O82" s="123"/>
      <c r="P82" s="99"/>
    </row>
    <row r="83" spans="2:16" s="30" customFormat="1">
      <c r="B83" s="101" t="s">
        <v>113</v>
      </c>
      <c r="C83" s="101"/>
      <c r="D83" s="101"/>
      <c r="E83" s="101"/>
      <c r="F83" s="101"/>
      <c r="G83" s="101"/>
      <c r="H83" s="101"/>
      <c r="I83" s="120">
        <f>I81+I74+I65</f>
        <v>0</v>
      </c>
      <c r="J83" s="101"/>
      <c r="K83" s="101"/>
      <c r="L83" s="101"/>
      <c r="M83" s="101"/>
      <c r="N83" s="101"/>
      <c r="O83" s="123"/>
      <c r="P83" s="99"/>
    </row>
    <row r="84" spans="2:16" s="30" customFormat="1">
      <c r="B84" s="101"/>
      <c r="C84" s="101"/>
      <c r="D84" s="101"/>
      <c r="E84" s="101"/>
      <c r="F84" s="101"/>
      <c r="G84" s="101"/>
      <c r="H84" s="101"/>
      <c r="I84" s="101"/>
      <c r="J84" s="101"/>
      <c r="K84" s="101"/>
      <c r="L84" s="101"/>
      <c r="M84" s="101"/>
      <c r="N84" s="101"/>
      <c r="O84" s="123"/>
      <c r="P84" s="99"/>
    </row>
    <row r="85" spans="2:16">
      <c r="B85" s="34"/>
      <c r="C85" s="34"/>
      <c r="D85" s="34"/>
      <c r="E85" s="34"/>
      <c r="F85" s="34"/>
      <c r="G85" s="34"/>
      <c r="H85" s="109"/>
      <c r="I85" s="51"/>
      <c r="J85" s="51"/>
      <c r="K85" s="51"/>
      <c r="L85" s="34"/>
      <c r="M85" s="34"/>
      <c r="N85" s="34"/>
      <c r="O85" s="123"/>
      <c r="P85" s="99"/>
    </row>
    <row r="86" spans="2:16" ht="16">
      <c r="B86" s="125" t="s">
        <v>114</v>
      </c>
      <c r="C86" s="34"/>
      <c r="D86" s="34"/>
      <c r="E86" s="34"/>
      <c r="F86" s="34"/>
      <c r="G86" s="34"/>
      <c r="H86" s="110" t="s">
        <v>115</v>
      </c>
      <c r="I86" s="48"/>
      <c r="J86" s="48"/>
      <c r="K86" s="51"/>
      <c r="L86" s="34"/>
      <c r="M86" s="34"/>
      <c r="N86" s="34"/>
      <c r="O86" s="123"/>
      <c r="P86" s="99"/>
    </row>
    <row r="87" spans="2:16">
      <c r="B87" s="34" t="s">
        <v>116</v>
      </c>
      <c r="C87" s="34"/>
      <c r="D87" s="34"/>
      <c r="E87" s="34"/>
      <c r="F87" s="34"/>
      <c r="G87" s="34"/>
      <c r="H87" s="112"/>
      <c r="I87" s="82">
        <f>H87*$D$58</f>
        <v>0</v>
      </c>
      <c r="J87" s="34"/>
      <c r="L87" s="34"/>
      <c r="M87" s="34"/>
      <c r="N87" s="34"/>
      <c r="O87" s="123"/>
      <c r="P87" s="99"/>
    </row>
    <row r="88" spans="2:16">
      <c r="B88" s="34" t="s">
        <v>117</v>
      </c>
      <c r="C88" s="34"/>
      <c r="D88" s="34"/>
      <c r="E88" s="34"/>
      <c r="F88" s="34"/>
      <c r="G88" s="34"/>
      <c r="H88" s="112"/>
      <c r="I88" s="82">
        <f>H88*$D$58</f>
        <v>0</v>
      </c>
      <c r="J88" s="34"/>
      <c r="L88" s="34"/>
      <c r="M88" s="34"/>
      <c r="N88" s="34"/>
      <c r="O88" s="123"/>
      <c r="P88" s="99"/>
    </row>
    <row r="89" spans="2:16">
      <c r="B89" s="34" t="s">
        <v>118</v>
      </c>
      <c r="C89" s="34"/>
      <c r="D89" s="34"/>
      <c r="E89" s="34"/>
      <c r="F89" s="34"/>
      <c r="G89" s="34"/>
      <c r="H89" s="112"/>
      <c r="I89" s="82">
        <f>H89*$D$58</f>
        <v>0</v>
      </c>
      <c r="J89" s="34"/>
      <c r="L89" s="34"/>
      <c r="M89" s="34"/>
      <c r="N89" s="34"/>
      <c r="O89" s="123"/>
      <c r="P89" s="99"/>
    </row>
    <row r="90" spans="2:16">
      <c r="B90" s="34" t="s">
        <v>119</v>
      </c>
      <c r="C90" s="34"/>
      <c r="D90" s="34"/>
      <c r="E90" s="34"/>
      <c r="F90" s="34"/>
      <c r="G90" s="34"/>
      <c r="H90" s="112"/>
      <c r="I90" s="82">
        <f>H90*$D$58</f>
        <v>0</v>
      </c>
      <c r="J90" s="34"/>
      <c r="L90" s="34"/>
      <c r="M90" s="34"/>
      <c r="N90" s="34"/>
      <c r="O90" s="123"/>
      <c r="P90" s="99"/>
    </row>
    <row r="91" spans="2:16" ht="16">
      <c r="B91" s="34" t="s">
        <v>120</v>
      </c>
      <c r="C91" s="34"/>
      <c r="D91" s="34"/>
      <c r="E91" s="34"/>
      <c r="F91" s="34"/>
      <c r="G91" s="34"/>
      <c r="H91" s="112"/>
      <c r="I91" s="104">
        <f>H91*$D$58</f>
        <v>0</v>
      </c>
      <c r="J91" s="102"/>
      <c r="L91" s="34"/>
      <c r="M91" s="34"/>
      <c r="N91" s="34"/>
      <c r="O91" s="123"/>
      <c r="P91" s="99"/>
    </row>
    <row r="92" spans="2:16">
      <c r="B92" s="34" t="s">
        <v>121</v>
      </c>
      <c r="C92" s="34"/>
      <c r="D92" s="34"/>
      <c r="E92" s="34"/>
      <c r="F92" s="34"/>
      <c r="G92" s="34"/>
      <c r="H92" s="82" t="str">
        <f>IF(D58=0, "", I92/D58)</f>
        <v/>
      </c>
      <c r="I92" s="82">
        <f>SUM(I89:I91)</f>
        <v>0</v>
      </c>
      <c r="J92" s="34"/>
      <c r="L92" s="34"/>
      <c r="M92" s="34"/>
      <c r="N92" s="34"/>
      <c r="O92" s="123"/>
      <c r="P92" s="99"/>
    </row>
    <row r="93" spans="2:16">
      <c r="B93" s="34" t="s">
        <v>122</v>
      </c>
      <c r="C93" s="34"/>
      <c r="D93" s="34"/>
      <c r="E93" s="34"/>
      <c r="F93" s="34"/>
      <c r="G93" s="34"/>
      <c r="H93" s="112"/>
      <c r="I93" s="82">
        <f>H93*$D$58</f>
        <v>0</v>
      </c>
      <c r="J93" s="34"/>
      <c r="L93" s="34"/>
      <c r="M93" s="34"/>
      <c r="N93" s="34"/>
      <c r="O93" s="123"/>
      <c r="P93" s="99"/>
    </row>
    <row r="94" spans="2:16">
      <c r="B94" s="34" t="s">
        <v>123</v>
      </c>
      <c r="C94" s="34"/>
      <c r="D94" s="34"/>
      <c r="E94" s="34"/>
      <c r="F94" s="34"/>
      <c r="G94" s="34"/>
      <c r="H94" s="112"/>
      <c r="I94" s="82">
        <f>H94*$D$58</f>
        <v>0</v>
      </c>
      <c r="J94" s="34"/>
      <c r="L94" s="34"/>
      <c r="M94" s="34"/>
      <c r="N94" s="34"/>
      <c r="O94" s="123"/>
      <c r="P94" s="99"/>
    </row>
    <row r="95" spans="2:16">
      <c r="B95" s="112" t="s">
        <v>29</v>
      </c>
      <c r="C95" s="38"/>
      <c r="D95" s="38"/>
      <c r="E95" s="34"/>
      <c r="F95" s="34"/>
      <c r="G95" s="34"/>
      <c r="H95" s="112"/>
      <c r="I95" s="82">
        <f>H95*$D$58</f>
        <v>0</v>
      </c>
      <c r="J95" s="34"/>
      <c r="L95" s="34"/>
      <c r="M95" s="34"/>
      <c r="N95" s="34"/>
      <c r="O95" s="123"/>
      <c r="P95" s="99"/>
    </row>
    <row r="96" spans="2:16">
      <c r="B96" s="112" t="s">
        <v>29</v>
      </c>
      <c r="C96" s="38"/>
      <c r="D96" s="38"/>
      <c r="E96" s="34"/>
      <c r="F96" s="34"/>
      <c r="G96" s="34"/>
      <c r="H96" s="112"/>
      <c r="I96" s="82">
        <f>H96*$D$58</f>
        <v>0</v>
      </c>
      <c r="J96" s="34"/>
      <c r="L96" s="34"/>
      <c r="M96" s="34"/>
      <c r="N96" s="34"/>
      <c r="O96" s="123"/>
      <c r="P96" s="99"/>
    </row>
    <row r="97" spans="2:16">
      <c r="B97" s="112" t="s">
        <v>29</v>
      </c>
      <c r="C97" s="38"/>
      <c r="D97" s="38"/>
      <c r="E97" s="34"/>
      <c r="F97" s="34"/>
      <c r="G97" s="34"/>
      <c r="H97" s="112"/>
      <c r="I97" s="82">
        <f>H97*$D$58</f>
        <v>0</v>
      </c>
      <c r="J97" s="34"/>
      <c r="L97" s="34"/>
      <c r="M97" s="34"/>
      <c r="N97" s="34"/>
      <c r="O97" s="123"/>
      <c r="P97" s="99"/>
    </row>
    <row r="98" spans="2:16">
      <c r="B98" s="34" t="s">
        <v>124</v>
      </c>
      <c r="C98" s="34"/>
      <c r="D98" s="34"/>
      <c r="E98" s="282"/>
      <c r="F98" s="282"/>
      <c r="G98" s="282"/>
      <c r="H98" s="119"/>
      <c r="I98" s="82">
        <f>H98*I83</f>
        <v>0</v>
      </c>
      <c r="J98" s="34"/>
      <c r="L98" s="34"/>
      <c r="M98" s="34"/>
      <c r="N98" s="34"/>
      <c r="O98" s="123"/>
      <c r="P98" s="99"/>
    </row>
    <row r="99" spans="2:16" ht="16">
      <c r="B99" s="34" t="s">
        <v>125</v>
      </c>
      <c r="C99" s="34"/>
      <c r="D99" s="34"/>
      <c r="E99" s="282"/>
      <c r="F99" s="282"/>
      <c r="G99" s="282"/>
      <c r="H99" s="119"/>
      <c r="I99" s="104">
        <f>H99*I83</f>
        <v>0</v>
      </c>
      <c r="J99" s="102"/>
      <c r="L99" s="34"/>
      <c r="M99" s="34"/>
      <c r="N99" s="34"/>
      <c r="O99" s="123"/>
      <c r="P99" s="99"/>
    </row>
    <row r="100" spans="2:16">
      <c r="B100" s="34" t="s">
        <v>126</v>
      </c>
      <c r="C100" s="34"/>
      <c r="D100" s="34"/>
      <c r="E100" s="34"/>
      <c r="F100" s="34"/>
      <c r="G100" s="34"/>
      <c r="H100" s="34"/>
      <c r="I100" s="82">
        <f>SUM(I87:I91,I93:I99)</f>
        <v>0</v>
      </c>
      <c r="J100" s="34"/>
      <c r="L100" s="34"/>
      <c r="M100" s="34"/>
      <c r="N100" s="34"/>
      <c r="O100" s="123"/>
      <c r="P100" s="99"/>
    </row>
    <row r="101" spans="2:16">
      <c r="B101" s="34"/>
      <c r="C101" s="34"/>
      <c r="D101" s="34"/>
      <c r="E101" s="34"/>
      <c r="F101" s="34"/>
      <c r="G101" s="34"/>
      <c r="H101" s="34"/>
      <c r="I101" s="34"/>
      <c r="J101" s="34"/>
      <c r="L101" s="34"/>
      <c r="M101" s="34"/>
      <c r="N101" s="34"/>
      <c r="O101" s="123"/>
      <c r="P101" s="99"/>
    </row>
    <row r="102" spans="2:16">
      <c r="B102" s="101" t="s">
        <v>127</v>
      </c>
      <c r="C102" s="101"/>
      <c r="D102" s="101"/>
      <c r="E102" s="101"/>
      <c r="F102" s="34"/>
      <c r="G102" s="34"/>
      <c r="H102" s="101"/>
      <c r="I102" s="120">
        <f>I83-I100</f>
        <v>0</v>
      </c>
      <c r="J102" s="101"/>
      <c r="K102" s="121"/>
      <c r="L102" s="34"/>
      <c r="M102" s="34"/>
      <c r="N102" s="34"/>
      <c r="O102" s="123"/>
      <c r="P102" s="99"/>
    </row>
    <row r="103" spans="2:16">
      <c r="B103" s="101"/>
      <c r="C103" s="101"/>
      <c r="D103" s="101"/>
      <c r="E103" s="101"/>
      <c r="F103" s="101"/>
      <c r="G103" s="101"/>
      <c r="H103" s="101"/>
      <c r="I103" s="101"/>
      <c r="J103" s="101"/>
      <c r="K103" s="101"/>
      <c r="L103" s="34"/>
      <c r="M103" s="34"/>
      <c r="N103" s="34"/>
      <c r="O103" s="123"/>
      <c r="P103" s="99"/>
    </row>
    <row r="104" spans="2:16">
      <c r="B104" s="106"/>
      <c r="C104" s="101"/>
      <c r="D104" s="101"/>
      <c r="E104" s="101"/>
      <c r="F104" s="101"/>
      <c r="G104"/>
      <c r="H104"/>
      <c r="J104" s="122"/>
      <c r="L104" s="34"/>
      <c r="M104" s="34"/>
      <c r="N104" s="34"/>
      <c r="O104" s="123"/>
      <c r="P104" s="99"/>
    </row>
    <row r="105" spans="2:16">
      <c r="B105" s="34"/>
      <c r="C105" s="34"/>
      <c r="D105" s="109"/>
      <c r="E105" s="34"/>
      <c r="F105" s="34"/>
      <c r="G105" s="34"/>
      <c r="H105" s="47"/>
      <c r="I105" s="47"/>
      <c r="J105" s="51"/>
      <c r="K105" s="38"/>
      <c r="L105" s="48"/>
      <c r="M105" s="48"/>
      <c r="N105" s="51"/>
      <c r="O105" s="123"/>
      <c r="P105" s="99"/>
    </row>
    <row r="106" spans="2:16">
      <c r="B106" s="125" t="s">
        <v>128</v>
      </c>
      <c r="C106" s="125"/>
      <c r="D106" s="125"/>
      <c r="E106" s="125"/>
      <c r="F106" s="34"/>
      <c r="G106" s="34"/>
      <c r="H106" s="48"/>
      <c r="I106" s="47"/>
      <c r="J106" s="48"/>
      <c r="K106" s="51"/>
      <c r="L106" s="48"/>
      <c r="M106" s="48"/>
      <c r="N106" s="51"/>
      <c r="O106" s="123"/>
      <c r="P106" s="99"/>
    </row>
    <row r="107" spans="2:16">
      <c r="B107" s="34" t="s">
        <v>129</v>
      </c>
      <c r="C107" s="34"/>
      <c r="D107" s="34"/>
      <c r="E107" s="34"/>
      <c r="F107" s="34"/>
      <c r="G107" s="34"/>
      <c r="H107" s="38"/>
      <c r="I107" s="82">
        <f>G27-G34</f>
        <v>0</v>
      </c>
      <c r="J107" s="34"/>
      <c r="K107" s="34"/>
      <c r="L107" s="34"/>
      <c r="M107" s="34"/>
      <c r="N107" s="34"/>
      <c r="O107" s="123"/>
      <c r="P107" s="99"/>
    </row>
    <row r="108" spans="2:16">
      <c r="B108" s="226" t="s">
        <v>130</v>
      </c>
      <c r="C108" s="34"/>
      <c r="D108" s="34"/>
      <c r="E108" s="281" t="s">
        <v>131</v>
      </c>
      <c r="F108" s="281"/>
      <c r="G108" s="281"/>
      <c r="H108" s="281"/>
      <c r="I108" s="119"/>
      <c r="J108" s="54"/>
      <c r="K108" s="54"/>
      <c r="L108" s="156"/>
      <c r="M108" s="54"/>
      <c r="N108" s="54"/>
      <c r="O108" s="123"/>
      <c r="P108" s="99"/>
    </row>
    <row r="109" spans="2:16">
      <c r="B109" s="34" t="s">
        <v>132</v>
      </c>
      <c r="C109" s="34"/>
      <c r="D109" s="34"/>
      <c r="E109" s="282" t="s">
        <v>133</v>
      </c>
      <c r="F109" s="282"/>
      <c r="G109" s="282"/>
      <c r="H109" s="282"/>
      <c r="I109" s="112"/>
      <c r="J109" s="34"/>
      <c r="K109" s="55"/>
      <c r="L109" s="34"/>
      <c r="M109" s="34"/>
      <c r="N109" s="34"/>
      <c r="O109" s="123"/>
      <c r="P109" s="99"/>
    </row>
    <row r="110" spans="2:16">
      <c r="B110" s="34" t="s">
        <v>134</v>
      </c>
      <c r="C110" s="34"/>
      <c r="D110" s="34"/>
      <c r="E110" s="226"/>
      <c r="F110" s="226"/>
      <c r="G110" s="226"/>
      <c r="H110" s="230"/>
      <c r="I110" s="82">
        <f>IF(I107=0, 0, -PMT((((I108/2)+1)^(1/6))-1, I109*12, I107, 0, 0))</f>
        <v>0</v>
      </c>
      <c r="J110" s="34"/>
      <c r="K110" s="155"/>
      <c r="L110" s="34"/>
      <c r="M110" s="34"/>
      <c r="N110" s="34"/>
      <c r="O110" s="123"/>
      <c r="P110" s="99"/>
    </row>
    <row r="111" spans="2:16">
      <c r="B111" s="34" t="s">
        <v>135</v>
      </c>
      <c r="C111" s="34"/>
      <c r="D111" s="34"/>
      <c r="E111" s="226"/>
      <c r="F111" s="226"/>
      <c r="G111" s="226"/>
      <c r="H111" s="230"/>
      <c r="I111" s="82">
        <f>I110*12</f>
        <v>0</v>
      </c>
      <c r="J111" s="34"/>
      <c r="K111" s="34"/>
      <c r="L111" s="34"/>
      <c r="M111" s="34"/>
      <c r="N111" s="34"/>
      <c r="O111" s="123"/>
      <c r="P111" s="99"/>
    </row>
    <row r="112" spans="2:16" ht="15.5">
      <c r="B112" s="34" t="s">
        <v>136</v>
      </c>
      <c r="C112" s="34"/>
      <c r="D112" s="34"/>
      <c r="E112" s="282" t="s">
        <v>137</v>
      </c>
      <c r="F112" s="282"/>
      <c r="G112" s="282"/>
      <c r="H112" s="282"/>
      <c r="I112" s="130">
        <f>IF(I111=0, 0, ROUND(I102/I111,2))</f>
        <v>0</v>
      </c>
      <c r="J112" s="283"/>
      <c r="K112" s="283"/>
      <c r="L112" s="37"/>
      <c r="M112" s="37"/>
      <c r="N112" s="37"/>
      <c r="O112" s="123"/>
      <c r="P112" s="99"/>
    </row>
    <row r="113" spans="2:16">
      <c r="B113" s="242" t="s">
        <v>138</v>
      </c>
      <c r="C113" s="161"/>
      <c r="D113" s="161"/>
      <c r="E113" s="161"/>
      <c r="F113" s="34"/>
      <c r="G113" s="34"/>
      <c r="H113" s="37"/>
      <c r="I113" s="136" t="str">
        <f>IF(I112=1.1,"Yes",IF(I112&gt;1.1,"Yes","No"))</f>
        <v>No</v>
      </c>
      <c r="J113" s="55"/>
      <c r="K113" s="55"/>
      <c r="L113" s="55"/>
      <c r="M113" s="55"/>
      <c r="N113" s="55"/>
      <c r="O113" s="123"/>
      <c r="P113" s="99"/>
    </row>
    <row r="114" spans="2:16" s="42" customFormat="1" ht="5.25" customHeight="1">
      <c r="B114" s="38"/>
      <c r="C114" s="38"/>
      <c r="D114" s="38"/>
      <c r="E114" s="38"/>
      <c r="F114" s="38"/>
      <c r="G114" s="38"/>
      <c r="H114" s="37"/>
      <c r="I114" s="40"/>
      <c r="J114" s="37"/>
      <c r="K114" s="37"/>
      <c r="L114" s="37"/>
      <c r="M114" s="37"/>
      <c r="N114" s="37"/>
      <c r="O114" s="99"/>
      <c r="P114" s="99"/>
    </row>
    <row r="115" spans="2:16">
      <c r="B115" s="34" t="s">
        <v>129</v>
      </c>
      <c r="C115" s="34"/>
      <c r="D115" s="34"/>
      <c r="E115" s="34"/>
      <c r="F115" s="34"/>
      <c r="G115" s="38"/>
      <c r="H115" s="37"/>
      <c r="I115" s="52">
        <f>G27-G34</f>
        <v>0</v>
      </c>
      <c r="J115" s="55"/>
      <c r="K115" s="55"/>
      <c r="L115" s="55"/>
      <c r="M115" s="55"/>
      <c r="N115" s="55"/>
      <c r="O115" s="123"/>
      <c r="P115" s="99"/>
    </row>
    <row r="116" spans="2:16">
      <c r="B116" s="34" t="s">
        <v>139</v>
      </c>
      <c r="C116" s="34"/>
      <c r="D116" s="34"/>
      <c r="E116" s="34"/>
      <c r="F116" s="34"/>
      <c r="G116" s="34"/>
      <c r="H116" s="109"/>
      <c r="I116" s="52">
        <f>G27</f>
        <v>0</v>
      </c>
      <c r="J116" s="109"/>
      <c r="K116" s="109"/>
      <c r="L116" s="34"/>
      <c r="M116" s="34"/>
      <c r="N116" s="34"/>
      <c r="O116" s="123"/>
      <c r="P116" s="99"/>
    </row>
    <row r="117" spans="2:16">
      <c r="B117" s="34" t="s">
        <v>140</v>
      </c>
      <c r="C117" s="34"/>
      <c r="D117" s="34"/>
      <c r="E117" s="118"/>
      <c r="F117" s="118"/>
      <c r="G117" s="118"/>
      <c r="H117" s="109"/>
      <c r="I117" s="235">
        <f>IF(I116=0, 0, I107/I116)</f>
        <v>0</v>
      </c>
      <c r="J117" s="109"/>
      <c r="K117" s="109"/>
      <c r="L117" s="118"/>
      <c r="M117" s="34"/>
      <c r="N117" s="34"/>
      <c r="O117" s="123"/>
      <c r="P117" s="99"/>
    </row>
    <row r="118" spans="2:16">
      <c r="B118" s="38" t="s">
        <v>141</v>
      </c>
      <c r="C118" s="38"/>
      <c r="D118" s="38"/>
      <c r="E118" s="38"/>
      <c r="F118" s="34"/>
      <c r="G118" s="39"/>
      <c r="H118" s="40"/>
      <c r="I118" s="192">
        <f>IF('Eligibility and Social Outcome'!H88&lt;'Eligibility and Social Outcome'!G96,90%,IF('Eligibility and Social Outcome'!H88&gt;'Eligibility and Social Outcome'!H96,100%,95%))</f>
        <v>0.9</v>
      </c>
      <c r="J118" s="34"/>
      <c r="L118" s="34"/>
      <c r="M118" s="34"/>
      <c r="N118" s="34"/>
      <c r="O118" s="123"/>
      <c r="P118" s="99"/>
    </row>
    <row r="119" spans="2:16">
      <c r="B119" s="242" t="s">
        <v>142</v>
      </c>
      <c r="C119" s="161"/>
      <c r="D119" s="161"/>
      <c r="E119" s="161"/>
      <c r="F119" s="34"/>
      <c r="G119" s="39"/>
      <c r="H119" s="39"/>
      <c r="I119" s="193" t="str">
        <f>IF(I118=I117,"Yes", IF(I117&lt;I118,"Yes","No"))</f>
        <v>Yes</v>
      </c>
      <c r="J119" s="34"/>
      <c r="L119" s="34"/>
      <c r="M119" s="34"/>
      <c r="N119" s="34"/>
      <c r="O119" s="123"/>
      <c r="P119" s="99"/>
    </row>
    <row r="120" spans="2:16" s="42" customFormat="1">
      <c r="B120" s="38"/>
      <c r="C120" s="38"/>
      <c r="D120" s="38"/>
      <c r="E120" s="38"/>
      <c r="F120" s="38"/>
      <c r="G120" s="39"/>
      <c r="H120" s="39"/>
      <c r="I120" s="236"/>
      <c r="J120" s="38"/>
      <c r="K120"/>
      <c r="L120" s="38"/>
      <c r="M120" s="38"/>
      <c r="N120" s="38"/>
      <c r="O120" s="99"/>
      <c r="P120" s="99"/>
    </row>
    <row r="121" spans="2:16">
      <c r="B121" s="125" t="s">
        <v>143</v>
      </c>
      <c r="C121" s="125"/>
      <c r="D121" s="125"/>
      <c r="E121" s="125"/>
      <c r="F121" s="34"/>
      <c r="G121" s="34"/>
      <c r="H121" s="48"/>
      <c r="I121" s="47"/>
      <c r="J121" s="48"/>
      <c r="K121" s="51"/>
      <c r="L121" s="48"/>
      <c r="M121" s="48"/>
      <c r="N121" s="51"/>
      <c r="O121" s="123"/>
      <c r="P121" s="99"/>
    </row>
    <row r="122" spans="2:16">
      <c r="B122" s="230" t="s">
        <v>144</v>
      </c>
      <c r="C122" s="38"/>
      <c r="D122" s="38"/>
      <c r="E122" s="38"/>
      <c r="F122" s="34"/>
      <c r="G122" s="34"/>
      <c r="H122" s="34"/>
      <c r="I122" s="182">
        <f>IF(((1-I118)-(1-I117))&lt;0,0,((1-I118)-(1-I117))*G27)</f>
        <v>0</v>
      </c>
      <c r="J122"/>
      <c r="L122" s="34"/>
      <c r="M122" s="34"/>
      <c r="N122" s="34"/>
      <c r="O122" s="123"/>
      <c r="P122" s="99"/>
    </row>
    <row r="123" spans="2:16">
      <c r="B123" s="230" t="s">
        <v>145</v>
      </c>
      <c r="C123" s="38"/>
      <c r="D123" s="38"/>
      <c r="E123" s="38"/>
      <c r="F123" s="216"/>
      <c r="G123" s="34"/>
      <c r="H123" s="34"/>
      <c r="I123" s="182" t="e">
        <f>IF(I107&gt;C146,I107-C146,0)</f>
        <v>#DIV/0!</v>
      </c>
      <c r="J123" s="34"/>
      <c r="L123" s="34"/>
      <c r="M123" s="34"/>
      <c r="N123" s="34"/>
      <c r="O123" s="123"/>
      <c r="P123" s="99"/>
    </row>
    <row r="124" spans="2:16">
      <c r="B124" s="226" t="s">
        <v>146</v>
      </c>
      <c r="C124" s="34"/>
      <c r="D124" s="34"/>
      <c r="E124" s="34"/>
      <c r="F124" s="34"/>
      <c r="G124" s="34"/>
      <c r="H124" s="34"/>
      <c r="I124" s="183" t="e">
        <f>IF(I122&gt;I123,I122,I123)</f>
        <v>#DIV/0!</v>
      </c>
      <c r="J124" s="34"/>
      <c r="K124" s="152" t="s">
        <v>147</v>
      </c>
      <c r="L124" s="153"/>
      <c r="M124" s="34"/>
      <c r="N124" s="34"/>
      <c r="O124" s="123"/>
      <c r="P124" s="99"/>
    </row>
    <row r="125" spans="2:16">
      <c r="B125" s="262" t="s">
        <v>148</v>
      </c>
      <c r="C125" s="34"/>
      <c r="D125" s="34"/>
      <c r="E125" s="34"/>
      <c r="F125" s="34"/>
      <c r="G125" s="55"/>
      <c r="H125" s="34"/>
      <c r="I125" s="112"/>
      <c r="J125" s="34"/>
      <c r="K125" s="86"/>
      <c r="L125" s="34"/>
      <c r="M125" s="34"/>
      <c r="N125" s="34"/>
      <c r="O125" s="123"/>
      <c r="P125" s="99"/>
    </row>
    <row r="126" spans="2:16">
      <c r="B126" s="34"/>
      <c r="C126" s="34"/>
      <c r="D126" s="34"/>
      <c r="E126" s="34"/>
      <c r="F126" s="34"/>
      <c r="G126" s="34"/>
      <c r="H126" s="34"/>
      <c r="I126" s="34"/>
      <c r="J126" s="34"/>
      <c r="K126" s="34"/>
      <c r="L126" s="34"/>
      <c r="M126" s="34"/>
      <c r="N126" s="34"/>
      <c r="O126" s="123"/>
      <c r="P126" s="99"/>
    </row>
    <row r="127" spans="2:16">
      <c r="B127" s="34"/>
      <c r="C127" s="34"/>
      <c r="D127" s="34"/>
      <c r="E127" s="34"/>
      <c r="F127" s="34"/>
      <c r="G127" s="34"/>
      <c r="H127" s="34"/>
      <c r="J127" s="34"/>
      <c r="L127" s="34"/>
      <c r="M127" s="34"/>
      <c r="N127" s="34"/>
      <c r="O127" s="123"/>
      <c r="P127" s="99"/>
    </row>
    <row r="128" spans="2:16">
      <c r="B128" s="34"/>
      <c r="C128" s="34"/>
      <c r="D128" s="34"/>
      <c r="E128" s="34"/>
      <c r="F128" s="34"/>
      <c r="G128" s="34"/>
      <c r="H128" s="34"/>
      <c r="I128" s="194"/>
      <c r="J128" s="34"/>
      <c r="L128" s="34"/>
      <c r="M128" s="34"/>
      <c r="N128" s="34"/>
      <c r="O128" s="123"/>
      <c r="P128" s="99"/>
    </row>
    <row r="129" spans="1:16">
      <c r="B129" s="101"/>
      <c r="C129" s="34"/>
      <c r="D129" s="34"/>
      <c r="E129" s="34"/>
      <c r="F129" s="34"/>
      <c r="G129" s="34"/>
      <c r="H129" s="34"/>
      <c r="I129" s="218"/>
      <c r="J129" s="34"/>
      <c r="K129" s="86"/>
      <c r="L129" s="38"/>
      <c r="M129" s="34"/>
      <c r="N129" s="34"/>
      <c r="O129" s="123"/>
      <c r="P129" s="99"/>
    </row>
    <row r="130" spans="1:16">
      <c r="B130" s="106"/>
      <c r="C130" s="34"/>
      <c r="D130" s="34"/>
      <c r="E130" s="34"/>
      <c r="F130" s="34"/>
      <c r="G130" s="34"/>
      <c r="H130" s="34"/>
      <c r="J130" s="34"/>
      <c r="L130" s="34"/>
      <c r="M130" s="34"/>
      <c r="N130" s="34"/>
      <c r="O130" s="123"/>
      <c r="P130" s="99"/>
    </row>
    <row r="131" spans="1:16" ht="6" customHeight="1">
      <c r="B131" s="34"/>
      <c r="C131" s="34"/>
      <c r="D131" s="34"/>
      <c r="E131" s="34"/>
      <c r="F131" s="34"/>
      <c r="G131" s="34"/>
      <c r="H131" s="34"/>
      <c r="J131" s="34"/>
      <c r="L131" s="34"/>
      <c r="M131" s="34"/>
      <c r="N131" s="34"/>
      <c r="O131" s="123"/>
      <c r="P131" s="99"/>
    </row>
    <row r="132" spans="1:16" ht="6.75" customHeight="1">
      <c r="A132" s="132"/>
      <c r="B132" s="84"/>
      <c r="C132" s="84"/>
      <c r="D132" s="84"/>
      <c r="E132" s="84"/>
      <c r="F132" s="84"/>
      <c r="G132" s="84"/>
      <c r="H132" s="84"/>
      <c r="I132" s="84"/>
      <c r="J132" s="84"/>
      <c r="K132" s="84"/>
      <c r="L132" s="84"/>
      <c r="M132" s="84"/>
      <c r="N132" s="84"/>
      <c r="O132" s="123"/>
      <c r="P132" s="99"/>
    </row>
    <row r="133" spans="1:16" s="42" customFormat="1">
      <c r="B133" s="99"/>
      <c r="C133" s="99"/>
      <c r="D133" s="99"/>
      <c r="E133" s="99"/>
      <c r="F133" s="99"/>
      <c r="G133" s="99"/>
      <c r="H133" s="99"/>
      <c r="I133" s="99"/>
      <c r="J133" s="99"/>
      <c r="K133" s="99"/>
      <c r="L133" s="99"/>
      <c r="M133" s="99"/>
      <c r="N133" s="99"/>
      <c r="O133" s="99"/>
      <c r="P133" s="99"/>
    </row>
    <row r="134" spans="1:16">
      <c r="A134" s="154"/>
      <c r="B134" s="154"/>
      <c r="C134" s="154"/>
    </row>
    <row r="135" spans="1:16">
      <c r="A135" s="154"/>
      <c r="B135" s="154"/>
      <c r="C135" s="154"/>
    </row>
    <row r="139" spans="1:16">
      <c r="A139" s="159"/>
      <c r="B139" s="159"/>
      <c r="C139" s="159"/>
    </row>
    <row r="141" spans="1:16" hidden="1"/>
    <row r="142" spans="1:16" hidden="1">
      <c r="A142" s="285" t="s">
        <v>149</v>
      </c>
      <c r="B142" s="285"/>
      <c r="C142" s="285"/>
      <c r="D142" s="285"/>
      <c r="E142" s="285"/>
    </row>
    <row r="143" spans="1:16" hidden="1">
      <c r="A143" s="263"/>
      <c r="B143" s="263" t="s">
        <v>150</v>
      </c>
      <c r="C143" s="264">
        <f>I102/(12*1.1)</f>
        <v>0</v>
      </c>
      <c r="D143" s="263"/>
      <c r="E143" s="263"/>
    </row>
    <row r="144" spans="1:16" hidden="1">
      <c r="A144" s="263"/>
      <c r="B144" s="263" t="s">
        <v>151</v>
      </c>
      <c r="C144" s="265">
        <f>(((I108/2)+1)^(1/6))-1</f>
        <v>0</v>
      </c>
      <c r="D144" s="263"/>
      <c r="E144" s="263"/>
    </row>
    <row r="145" spans="1:5" s="1" customFormat="1" hidden="1">
      <c r="A145" s="263"/>
      <c r="B145" s="263" t="s">
        <v>152</v>
      </c>
      <c r="C145" s="266">
        <f>I109*12</f>
        <v>0</v>
      </c>
      <c r="D145" s="263"/>
      <c r="E145" s="263"/>
    </row>
    <row r="146" spans="1:5" s="1" customFormat="1" hidden="1">
      <c r="A146" s="263"/>
      <c r="B146" s="263" t="s">
        <v>153</v>
      </c>
      <c r="C146" s="264" t="e">
        <f>C143*(((1+C144)^C145)-1)/(C144*((1+C144)^C145))</f>
        <v>#DIV/0!</v>
      </c>
      <c r="D146" s="263"/>
      <c r="E146" s="263"/>
    </row>
  </sheetData>
  <sheetProtection sheet="1"/>
  <mergeCells count="12">
    <mergeCell ref="G38:G40"/>
    <mergeCell ref="H38:H40"/>
    <mergeCell ref="I38:I40"/>
    <mergeCell ref="A142:E142"/>
    <mergeCell ref="F63:H63"/>
    <mergeCell ref="K46:M46"/>
    <mergeCell ref="E108:H108"/>
    <mergeCell ref="E112:H112"/>
    <mergeCell ref="E109:H109"/>
    <mergeCell ref="E98:G98"/>
    <mergeCell ref="E99:G99"/>
    <mergeCell ref="J112:K112"/>
  </mergeCells>
  <hyperlinks>
    <hyperlink ref="K46" r:id="rId1" display="http://www.statcan.gc.ca/tables-tableaux/sum-som/l01/cst01/famil107a-eng.htm" xr:uid="{00000000-0004-0000-0300-000000000000}"/>
    <hyperlink ref="K46:M46" r:id="rId2" display="https://www150.statcan.gc.ca/t1/tbl1/en/tv.action?pid=1110000901" xr:uid="{00000000-0004-0000-0300-000001000000}"/>
  </hyperlinks>
  <pageMargins left="0.31496062992125984" right="0.31496062992125984" top="0.51181102362204722" bottom="0.82677165354330717" header="0.31496062992125984" footer="0.31496062992125984"/>
  <pageSetup scale="52" fitToHeight="0" orientation="portrait" r:id="rId3"/>
  <headerFooter>
    <oddFooter>Page &amp;P of &amp;N</oddFooter>
  </headerFooter>
  <rowBreaks count="1" manualBreakCount="1">
    <brk id="83" max="16383" man="1"/>
  </rowBreaks>
  <ignoredErrors>
    <ignoredError sqref="G42:G53 G54:G55 G56 H55 I92" formula="1"/>
    <ignoredError sqref="G19:G26"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4097" r:id="rId6" name="Button 1">
              <controlPr defaultSize="0" print="0" autoFill="0" autoPict="0" macro="[0]!gotoSheet_NonResidential">
                <anchor moveWithCells="1" sizeWithCells="1">
                  <from>
                    <xdr:col>1</xdr:col>
                    <xdr:colOff>1885950</xdr:colOff>
                    <xdr:row>133</xdr:row>
                    <xdr:rowOff>19050</xdr:rowOff>
                  </from>
                  <to>
                    <xdr:col>2</xdr:col>
                    <xdr:colOff>304800</xdr:colOff>
                    <xdr:row>134</xdr:row>
                    <xdr:rowOff>171450</xdr:rowOff>
                  </to>
                </anchor>
              </controlPr>
            </control>
          </mc:Choice>
        </mc:AlternateContent>
        <mc:AlternateContent xmlns:mc="http://schemas.openxmlformats.org/markup-compatibility/2006">
          <mc:Choice Requires="x14">
            <control shapeId="4098" r:id="rId7" name="Button 2">
              <controlPr defaultSize="0" print="0" autoFill="0" autoPict="0" macro="[0]!gotoSheet_ProjectBudget">
                <anchor moveWithCells="1" sizeWithCells="1">
                  <from>
                    <xdr:col>1</xdr:col>
                    <xdr:colOff>146050</xdr:colOff>
                    <xdr:row>133</xdr:row>
                    <xdr:rowOff>19050</xdr:rowOff>
                  </from>
                  <to>
                    <xdr:col>1</xdr:col>
                    <xdr:colOff>984250</xdr:colOff>
                    <xdr:row>134</xdr:row>
                    <xdr:rowOff>171450</xdr:rowOff>
                  </to>
                </anchor>
              </controlPr>
            </control>
          </mc:Choice>
        </mc:AlternateContent>
        <mc:AlternateContent xmlns:mc="http://schemas.openxmlformats.org/markup-compatibility/2006">
          <mc:Choice Requires="x14">
            <control shapeId="4099" r:id="rId8" name="Button 3">
              <controlPr defaultSize="0" print="0" autoFill="0" autoPict="0" macro="[0]!resetThisPage">
                <anchor moveWithCells="1" sizeWithCells="1">
                  <from>
                    <xdr:col>1</xdr:col>
                    <xdr:colOff>152400</xdr:colOff>
                    <xdr:row>137</xdr:row>
                    <xdr:rowOff>31750</xdr:rowOff>
                  </from>
                  <to>
                    <xdr:col>1</xdr:col>
                    <xdr:colOff>990600</xdr:colOff>
                    <xdr:row>138</xdr:row>
                    <xdr:rowOff>184150</xdr:rowOff>
                  </to>
                </anchor>
              </controlPr>
            </control>
          </mc:Choice>
        </mc:AlternateContent>
        <mc:AlternateContent xmlns:mc="http://schemas.openxmlformats.org/markup-compatibility/2006">
          <mc:Choice Requires="x14">
            <control shapeId="4100" r:id="rId9" name="Button 4">
              <controlPr defaultSize="0" print="0" autoFill="0" autoPict="0" macro="[0]!resetAll">
                <anchor moveWithCells="1" sizeWithCells="1">
                  <from>
                    <xdr:col>1</xdr:col>
                    <xdr:colOff>1936750</xdr:colOff>
                    <xdr:row>137</xdr:row>
                    <xdr:rowOff>31750</xdr:rowOff>
                  </from>
                  <to>
                    <xdr:col>2</xdr:col>
                    <xdr:colOff>336550</xdr:colOff>
                    <xdr:row>138</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P110"/>
  <sheetViews>
    <sheetView showGridLines="0" zoomScale="85" zoomScaleNormal="85" workbookViewId="0">
      <pane ySplit="12" topLeftCell="A13" activePane="bottomLeft" state="frozen"/>
      <selection activeCell="B23" sqref="B23"/>
      <selection pane="bottomLeft" activeCell="D15" sqref="D15"/>
    </sheetView>
  </sheetViews>
  <sheetFormatPr defaultRowHeight="14.5"/>
  <cols>
    <col min="1" max="1" width="2.7265625" customWidth="1"/>
    <col min="2" max="2" width="35.26953125" customWidth="1"/>
    <col min="3" max="3" width="20.26953125" customWidth="1"/>
    <col min="5" max="5" width="11.453125" customWidth="1"/>
    <col min="6" max="6" width="17.453125" customWidth="1"/>
    <col min="7" max="7" width="17.54296875" customWidth="1"/>
    <col min="8" max="8" width="3.1796875" customWidth="1"/>
    <col min="12" max="12" width="12" customWidth="1"/>
    <col min="13" max="13" width="2.7265625" customWidth="1"/>
  </cols>
  <sheetData>
    <row r="1" spans="1:13">
      <c r="A1" s="147"/>
      <c r="B1" s="84" t="s">
        <v>12</v>
      </c>
      <c r="C1" s="84"/>
      <c r="D1" s="84"/>
      <c r="E1" s="85"/>
      <c r="F1" s="84"/>
      <c r="G1" s="84"/>
      <c r="H1" s="84"/>
      <c r="I1" s="84"/>
      <c r="J1" s="84"/>
      <c r="K1" s="84"/>
      <c r="L1" s="84"/>
      <c r="M1" s="148"/>
    </row>
    <row r="2" spans="1:13" ht="6" customHeight="1">
      <c r="A2" s="145"/>
      <c r="B2" s="145"/>
      <c r="C2" s="145"/>
      <c r="D2" s="145"/>
      <c r="E2" s="145"/>
      <c r="F2" s="145"/>
      <c r="G2" s="145"/>
      <c r="H2" s="151"/>
      <c r="I2" s="145"/>
      <c r="J2" s="145"/>
      <c r="K2" s="145"/>
      <c r="L2" s="145"/>
      <c r="M2" s="148"/>
    </row>
    <row r="3" spans="1:13">
      <c r="B3" t="s">
        <v>13</v>
      </c>
      <c r="C3" s="79">
        <f>IF(OR(('Residential New'!I111+'Non-Residential'!G79)=0, ISERR(('Residential New'!I111+'Non-Residential'!G79))), 0, ('Residential New'!I102+'Non-Residential'!G71)/('Residential New'!I111+'Non-Residential'!G79))</f>
        <v>0</v>
      </c>
      <c r="E3" s="146" t="s">
        <v>14</v>
      </c>
      <c r="F3" s="146"/>
      <c r="G3" s="83" t="str">
        <f>'Residential New'!G59</f>
        <v>Yes</v>
      </c>
      <c r="M3" s="148"/>
    </row>
    <row r="4" spans="1:13">
      <c r="B4" t="s">
        <v>15</v>
      </c>
      <c r="C4" s="53">
        <f>IF('Project Budget'!E25=0, 0, ('Residential New'!I107+'Non-Residential'!G75)/'Project Budget'!E25)</f>
        <v>0</v>
      </c>
      <c r="E4" s="146" t="s">
        <v>16</v>
      </c>
      <c r="F4" s="146"/>
      <c r="G4" s="83" t="str">
        <f>'Residential New'!K52</f>
        <v>No</v>
      </c>
      <c r="M4" s="148"/>
    </row>
    <row r="5" spans="1:13">
      <c r="B5" t="s">
        <v>2</v>
      </c>
      <c r="C5" s="149">
        <f>'Residential New'!I107+'Non-Residential'!G75</f>
        <v>0</v>
      </c>
      <c r="E5" s="146" t="s">
        <v>17</v>
      </c>
      <c r="F5" s="146"/>
      <c r="G5" s="83" t="str">
        <f>'Residential New'!R58</f>
        <v>No</v>
      </c>
      <c r="M5" s="148"/>
    </row>
    <row r="6" spans="1:13">
      <c r="E6" s="146" t="s">
        <v>18</v>
      </c>
      <c r="F6" s="146"/>
      <c r="G6" s="83" t="str">
        <f>'Residential New'!S58</f>
        <v>No</v>
      </c>
      <c r="M6" s="148"/>
    </row>
    <row r="7" spans="1:13">
      <c r="B7" s="146" t="s">
        <v>8</v>
      </c>
      <c r="C7" s="83" t="str">
        <f>'Eligibility and Social Outcome'!G32</f>
        <v>No</v>
      </c>
      <c r="D7" s="83"/>
      <c r="E7" s="146" t="s">
        <v>19</v>
      </c>
      <c r="F7" s="146"/>
      <c r="G7" s="83" t="str">
        <f>'Residential New'!T58</f>
        <v>No</v>
      </c>
      <c r="M7" s="148"/>
    </row>
    <row r="8" spans="1:13" ht="3" customHeight="1">
      <c r="B8" s="145"/>
      <c r="C8" s="145"/>
      <c r="D8" s="145"/>
      <c r="E8" s="145"/>
      <c r="F8" s="145"/>
      <c r="G8" s="145"/>
      <c r="M8" s="148"/>
    </row>
    <row r="9" spans="1:13" ht="15" customHeight="1">
      <c r="B9" t="s">
        <v>9</v>
      </c>
      <c r="C9" t="str">
        <f>'Eligibility and Social Outcome'!H90</f>
        <v>Up to 90% Res LTC</v>
      </c>
      <c r="M9" s="148"/>
    </row>
    <row r="10" spans="1:13" ht="3" customHeight="1">
      <c r="A10" s="145"/>
      <c r="B10" s="145"/>
      <c r="C10" s="145"/>
      <c r="D10" s="145"/>
      <c r="E10" s="145"/>
      <c r="F10" s="145"/>
      <c r="G10" s="145"/>
      <c r="H10" s="151"/>
      <c r="I10" s="145"/>
      <c r="J10" s="145"/>
      <c r="K10" s="145"/>
      <c r="L10" s="145"/>
      <c r="M10" s="148"/>
    </row>
    <row r="11" spans="1:13" ht="3" customHeight="1">
      <c r="A11" s="148"/>
      <c r="B11" s="84"/>
      <c r="C11" s="84"/>
      <c r="D11" s="84"/>
      <c r="E11" s="84"/>
      <c r="F11" s="84"/>
      <c r="G11" s="84"/>
      <c r="H11" s="84"/>
      <c r="I11" s="84"/>
      <c r="J11" s="84"/>
      <c r="K11" s="84"/>
      <c r="L11" s="84"/>
      <c r="M11" s="148"/>
    </row>
    <row r="12" spans="1:13" ht="15" customHeight="1"/>
    <row r="13" spans="1:13" ht="15.5">
      <c r="A13" s="131"/>
      <c r="B13" s="217" t="s">
        <v>154</v>
      </c>
      <c r="C13" s="84"/>
      <c r="D13" s="84"/>
      <c r="E13" s="84"/>
      <c r="F13" s="84"/>
      <c r="G13" s="84"/>
      <c r="H13" s="84"/>
      <c r="I13" s="84"/>
      <c r="J13" s="84"/>
      <c r="K13" s="84"/>
      <c r="L13" s="84"/>
      <c r="M13" s="131"/>
    </row>
    <row r="14" spans="1:13">
      <c r="D14" s="1"/>
      <c r="E14" s="269" t="s">
        <v>47</v>
      </c>
      <c r="M14" s="131"/>
    </row>
    <row r="15" spans="1:13">
      <c r="B15" s="1" t="s">
        <v>155</v>
      </c>
      <c r="C15" s="30"/>
      <c r="D15" s="195"/>
      <c r="E15" s="63" t="str">
        <f>IF(D15&lt;=30%,"Yes","No")</f>
        <v>Yes</v>
      </c>
      <c r="F15" s="86" t="s">
        <v>156</v>
      </c>
      <c r="M15" s="131"/>
    </row>
    <row r="16" spans="1:13">
      <c r="B16" s="1"/>
      <c r="C16" s="30"/>
      <c r="D16" s="249"/>
      <c r="E16" s="59"/>
      <c r="F16" s="86"/>
      <c r="M16" s="131"/>
    </row>
    <row r="17" spans="2:13">
      <c r="B17" s="1"/>
      <c r="C17" s="30"/>
      <c r="D17" s="249"/>
      <c r="E17" s="248" t="s">
        <v>48</v>
      </c>
      <c r="F17" s="86"/>
      <c r="M17" s="131"/>
    </row>
    <row r="18" spans="2:13">
      <c r="B18" s="1"/>
      <c r="C18" s="30"/>
      <c r="D18" s="64"/>
      <c r="E18" s="267" t="str">
        <f>IF(D15+'Residential New'!D15=100%,"Yes","No")</f>
        <v>No</v>
      </c>
      <c r="F18" s="86" t="s">
        <v>157</v>
      </c>
      <c r="M18" s="131"/>
    </row>
    <row r="19" spans="2:13">
      <c r="B19" s="1"/>
      <c r="C19" s="30"/>
      <c r="D19" s="64"/>
      <c r="E19" s="59"/>
      <c r="M19" s="131"/>
    </row>
    <row r="20" spans="2:13">
      <c r="B20" s="1"/>
      <c r="C20" s="30"/>
      <c r="D20" s="64"/>
      <c r="E20" s="248" t="s">
        <v>158</v>
      </c>
      <c r="M20" s="131"/>
    </row>
    <row r="21" spans="2:13">
      <c r="B21" s="1" t="s">
        <v>159</v>
      </c>
      <c r="C21" s="30"/>
      <c r="D21" s="65" t="e">
        <f>C50/(C50+'Residential New'!C58)</f>
        <v>#DIV/0!</v>
      </c>
      <c r="E21" s="267" t="e">
        <f>IF(D21&lt;=30%,"Yes","No")</f>
        <v>#DIV/0!</v>
      </c>
      <c r="F21" s="86" t="s">
        <v>160</v>
      </c>
      <c r="M21" s="131"/>
    </row>
    <row r="22" spans="2:13">
      <c r="M22" s="131"/>
    </row>
    <row r="23" spans="2:13">
      <c r="B23" s="33" t="s">
        <v>21</v>
      </c>
      <c r="C23" s="196" t="s">
        <v>161</v>
      </c>
      <c r="M23" s="131"/>
    </row>
    <row r="24" spans="2:13">
      <c r="B24" s="233" t="s">
        <v>43</v>
      </c>
      <c r="C24" s="197">
        <f>D$15*'Project Budget'!E17</f>
        <v>0</v>
      </c>
      <c r="M24" s="131"/>
    </row>
    <row r="25" spans="2:13">
      <c r="B25" s="1" t="s">
        <v>24</v>
      </c>
      <c r="C25" s="197">
        <f>D$15*'Project Budget'!E18</f>
        <v>0</v>
      </c>
      <c r="M25" s="131"/>
    </row>
    <row r="26" spans="2:13">
      <c r="B26" s="1" t="s">
        <v>25</v>
      </c>
      <c r="C26" s="197">
        <f>D$15*'Project Budget'!E19</f>
        <v>0</v>
      </c>
      <c r="M26" s="131"/>
    </row>
    <row r="27" spans="2:13">
      <c r="B27" s="1" t="s">
        <v>26</v>
      </c>
      <c r="C27" s="197">
        <f>D$15*'Project Budget'!E20</f>
        <v>0</v>
      </c>
      <c r="M27" s="131"/>
    </row>
    <row r="28" spans="2:13">
      <c r="B28" s="1" t="s">
        <v>27</v>
      </c>
      <c r="C28" s="197">
        <f>D$15*'Project Budget'!E21</f>
        <v>0</v>
      </c>
      <c r="M28" s="131"/>
    </row>
    <row r="29" spans="2:13">
      <c r="B29" s="1" t="str">
        <f>'Project Budget'!B22</f>
        <v>Misc and Buffer</v>
      </c>
      <c r="C29" s="197">
        <f>D$15*'Project Budget'!E22</f>
        <v>0</v>
      </c>
      <c r="M29" s="131"/>
    </row>
    <row r="30" spans="2:13">
      <c r="B30" s="1" t="str">
        <f>'Project Budget'!B23</f>
        <v>Other (describe)</v>
      </c>
      <c r="C30" s="197">
        <f>D$15*'Project Budget'!E23</f>
        <v>0</v>
      </c>
      <c r="M30" s="131"/>
    </row>
    <row r="31" spans="2:13">
      <c r="B31" s="1" t="str">
        <f>'Project Budget'!B24</f>
        <v>Other (describe)</v>
      </c>
      <c r="C31" s="197">
        <f>D$15*'Project Budget'!E24</f>
        <v>0</v>
      </c>
      <c r="M31" s="131"/>
    </row>
    <row r="32" spans="2:13">
      <c r="B32" s="1" t="s">
        <v>30</v>
      </c>
      <c r="C32" s="180">
        <f>SUM(C24:C31)</f>
        <v>0</v>
      </c>
      <c r="M32" s="131"/>
    </row>
    <row r="33" spans="2:13">
      <c r="B33" s="1"/>
      <c r="M33" s="131"/>
    </row>
    <row r="34" spans="2:13">
      <c r="B34" s="2" t="s">
        <v>31</v>
      </c>
      <c r="M34" s="131"/>
    </row>
    <row r="35" spans="2:13">
      <c r="B35" s="233" t="s">
        <v>45</v>
      </c>
      <c r="C35" s="197">
        <f>G92</f>
        <v>0</v>
      </c>
      <c r="E35" s="220"/>
      <c r="M35" s="131"/>
    </row>
    <row r="36" spans="2:13">
      <c r="B36" s="1" t="s">
        <v>46</v>
      </c>
      <c r="C36" s="197">
        <f>'Project Budget'!E29*'Non-Residential'!D15</f>
        <v>0</v>
      </c>
      <c r="M36" s="131"/>
    </row>
    <row r="37" spans="2:13">
      <c r="B37" s="234" t="str">
        <f>'Project Budget'!B30</f>
        <v>Other Financing (describe )</v>
      </c>
      <c r="C37" s="197">
        <f>'Project Budget'!E30*'Non-Residential'!D15</f>
        <v>0</v>
      </c>
      <c r="M37" s="131"/>
    </row>
    <row r="38" spans="2:13">
      <c r="B38" s="234" t="str">
        <f>'Project Budget'!B31</f>
        <v>Other Financing(describe )</v>
      </c>
      <c r="C38" s="197">
        <f>'Project Budget'!E31*'Non-Residential'!D15</f>
        <v>0</v>
      </c>
      <c r="M38" s="131"/>
    </row>
    <row r="39" spans="2:13">
      <c r="B39" s="1" t="s">
        <v>36</v>
      </c>
      <c r="C39" s="180">
        <f>SUM(C35:C38)</f>
        <v>0</v>
      </c>
      <c r="M39" s="131"/>
    </row>
    <row r="40" spans="2:13">
      <c r="M40" s="131"/>
    </row>
    <row r="41" spans="2:13">
      <c r="M41" s="131"/>
    </row>
    <row r="42" spans="2:13">
      <c r="M42" s="131"/>
    </row>
    <row r="43" spans="2:13" ht="15.5">
      <c r="E43" s="223" t="s">
        <v>49</v>
      </c>
      <c r="G43" s="223" t="s">
        <v>103</v>
      </c>
      <c r="M43" s="131"/>
    </row>
    <row r="44" spans="2:13" ht="16">
      <c r="B44" s="33" t="s">
        <v>162</v>
      </c>
      <c r="C44" s="3" t="s">
        <v>61</v>
      </c>
      <c r="D44" s="29" t="s">
        <v>105</v>
      </c>
      <c r="E44" s="199" t="s">
        <v>106</v>
      </c>
      <c r="G44" s="198"/>
      <c r="M44" s="131"/>
    </row>
    <row r="45" spans="2:13">
      <c r="B45" s="1" t="s">
        <v>163</v>
      </c>
      <c r="C45" s="43"/>
      <c r="D45" s="43"/>
      <c r="E45" s="163"/>
      <c r="G45" s="35">
        <f>D45*E45*12</f>
        <v>0</v>
      </c>
      <c r="M45" s="131"/>
    </row>
    <row r="46" spans="2:13">
      <c r="B46" s="1" t="s">
        <v>164</v>
      </c>
      <c r="C46" s="43"/>
      <c r="D46" s="43"/>
      <c r="E46" s="163"/>
      <c r="G46" s="35">
        <f t="shared" ref="G46:G48" si="0">D46*E46*12</f>
        <v>0</v>
      </c>
      <c r="M46" s="131"/>
    </row>
    <row r="47" spans="2:13">
      <c r="B47" s="1" t="s">
        <v>165</v>
      </c>
      <c r="C47" s="43"/>
      <c r="D47" s="43"/>
      <c r="E47" s="163"/>
      <c r="G47" s="35">
        <f t="shared" si="0"/>
        <v>0</v>
      </c>
      <c r="M47" s="131"/>
    </row>
    <row r="48" spans="2:13">
      <c r="B48" s="1" t="s">
        <v>166</v>
      </c>
      <c r="C48" s="43"/>
      <c r="D48" s="43"/>
      <c r="E48" s="164"/>
      <c r="G48" s="35">
        <f t="shared" si="0"/>
        <v>0</v>
      </c>
      <c r="M48" s="131"/>
    </row>
    <row r="49" spans="2:13" ht="16">
      <c r="B49" s="1" t="s">
        <v>167</v>
      </c>
      <c r="C49" s="1"/>
      <c r="D49" s="1"/>
      <c r="E49" s="1"/>
      <c r="G49" s="45"/>
      <c r="M49" s="131"/>
    </row>
    <row r="50" spans="2:13">
      <c r="B50" s="1" t="s">
        <v>110</v>
      </c>
      <c r="C50" s="35">
        <f>SUMPRODUCT(C45:C48,D45:D48)</f>
        <v>0</v>
      </c>
      <c r="D50" s="35">
        <f>SUM(D45:D48)</f>
        <v>0</v>
      </c>
      <c r="E50" s="1"/>
      <c r="G50" s="35">
        <f>SUM(G45:G49)</f>
        <v>0</v>
      </c>
      <c r="M50" s="131"/>
    </row>
    <row r="51" spans="2:13">
      <c r="B51" s="1" t="s">
        <v>168</v>
      </c>
      <c r="C51" s="1"/>
      <c r="D51" s="1"/>
      <c r="E51" s="1"/>
      <c r="G51" s="46"/>
      <c r="M51" s="131"/>
    </row>
    <row r="52" spans="2:13" ht="16">
      <c r="B52" s="1" t="s">
        <v>169</v>
      </c>
      <c r="C52" s="1"/>
      <c r="D52" s="1"/>
      <c r="E52" s="1"/>
      <c r="G52" s="36">
        <f>G51*G50</f>
        <v>0</v>
      </c>
      <c r="M52" s="131"/>
    </row>
    <row r="53" spans="2:13">
      <c r="B53" s="1" t="s">
        <v>102</v>
      </c>
      <c r="C53" s="1"/>
      <c r="D53" s="1"/>
      <c r="E53" s="1"/>
      <c r="G53" s="35">
        <f>G50-G52</f>
        <v>0</v>
      </c>
      <c r="M53" s="131"/>
    </row>
    <row r="54" spans="2:13">
      <c r="M54" s="131"/>
    </row>
    <row r="55" spans="2:13" ht="15.5">
      <c r="B55" s="33" t="s">
        <v>170</v>
      </c>
      <c r="G55" s="223" t="s">
        <v>103</v>
      </c>
      <c r="M55" s="131"/>
    </row>
    <row r="56" spans="2:13">
      <c r="B56" s="1" t="s">
        <v>116</v>
      </c>
      <c r="G56" s="163"/>
      <c r="M56" s="131"/>
    </row>
    <row r="57" spans="2:13">
      <c r="B57" s="1" t="s">
        <v>117</v>
      </c>
      <c r="G57" s="163"/>
      <c r="M57" s="131"/>
    </row>
    <row r="58" spans="2:13">
      <c r="B58" s="1" t="s">
        <v>118</v>
      </c>
      <c r="G58" s="163"/>
      <c r="M58" s="131"/>
    </row>
    <row r="59" spans="2:13">
      <c r="B59" s="1" t="s">
        <v>119</v>
      </c>
      <c r="G59" s="163"/>
      <c r="M59" s="131"/>
    </row>
    <row r="60" spans="2:13" ht="16">
      <c r="B60" s="1" t="s">
        <v>120</v>
      </c>
      <c r="G60" s="167"/>
      <c r="M60" s="131"/>
    </row>
    <row r="61" spans="2:13">
      <c r="B61" s="1" t="s">
        <v>121</v>
      </c>
      <c r="G61" s="166">
        <f>SUM(G58:G60)</f>
        <v>0</v>
      </c>
      <c r="M61" s="131"/>
    </row>
    <row r="62" spans="2:13">
      <c r="B62" s="1" t="s">
        <v>122</v>
      </c>
      <c r="G62" s="163"/>
      <c r="M62" s="131"/>
    </row>
    <row r="63" spans="2:13">
      <c r="B63" s="1" t="s">
        <v>123</v>
      </c>
      <c r="G63" s="163"/>
      <c r="M63" s="131"/>
    </row>
    <row r="64" spans="2:13">
      <c r="B64" s="43" t="s">
        <v>29</v>
      </c>
      <c r="G64" s="163"/>
      <c r="M64" s="131"/>
    </row>
    <row r="65" spans="2:16">
      <c r="B65" s="43" t="s">
        <v>29</v>
      </c>
      <c r="G65" s="163"/>
      <c r="M65" s="131"/>
    </row>
    <row r="66" spans="2:16">
      <c r="B66" s="43" t="s">
        <v>29</v>
      </c>
      <c r="G66" s="163"/>
      <c r="M66" s="131"/>
    </row>
    <row r="67" spans="2:16">
      <c r="B67" s="1" t="s">
        <v>171</v>
      </c>
      <c r="F67" s="200"/>
      <c r="G67" s="202">
        <f>F67*$G$53</f>
        <v>0</v>
      </c>
      <c r="M67" s="131"/>
    </row>
    <row r="68" spans="2:16" ht="16">
      <c r="B68" s="1" t="s">
        <v>172</v>
      </c>
      <c r="F68" s="201"/>
      <c r="G68" s="203">
        <f>F68*$G$53</f>
        <v>0</v>
      </c>
      <c r="M68" s="131"/>
    </row>
    <row r="69" spans="2:16">
      <c r="B69" s="1" t="s">
        <v>126</v>
      </c>
      <c r="G69" s="204">
        <f>SUM(G56:G60,G62:G68)</f>
        <v>0</v>
      </c>
      <c r="M69" s="131"/>
    </row>
    <row r="70" spans="2:16">
      <c r="B70" s="1"/>
      <c r="G70" s="1"/>
      <c r="M70" s="131"/>
    </row>
    <row r="71" spans="2:16">
      <c r="B71" s="30" t="s">
        <v>127</v>
      </c>
      <c r="G71" s="77">
        <f>G53-G69</f>
        <v>0</v>
      </c>
      <c r="M71" s="131"/>
    </row>
    <row r="72" spans="2:16">
      <c r="M72" s="131"/>
    </row>
    <row r="73" spans="2:16">
      <c r="G73" s="47"/>
      <c r="M73" s="131"/>
    </row>
    <row r="74" spans="2:16">
      <c r="B74" s="125" t="s">
        <v>173</v>
      </c>
      <c r="C74" s="125"/>
      <c r="D74" s="125"/>
      <c r="G74" s="48"/>
      <c r="M74" s="131"/>
    </row>
    <row r="75" spans="2:16">
      <c r="B75" s="1" t="s">
        <v>129</v>
      </c>
      <c r="G75" s="82">
        <f>C32-C39</f>
        <v>0</v>
      </c>
      <c r="M75" s="131"/>
    </row>
    <row r="76" spans="2:16">
      <c r="B76" s="1" t="s">
        <v>174</v>
      </c>
      <c r="G76" s="237">
        <f>'Residential New'!I108</f>
        <v>0</v>
      </c>
      <c r="H76" s="220"/>
      <c r="J76" s="156"/>
      <c r="M76" s="131"/>
    </row>
    <row r="77" spans="2:16">
      <c r="B77" s="1" t="s">
        <v>132</v>
      </c>
      <c r="G77" s="238">
        <f>'Residential New'!I109</f>
        <v>0</v>
      </c>
      <c r="H77" s="220"/>
      <c r="M77" s="131"/>
    </row>
    <row r="78" spans="2:16">
      <c r="B78" s="1" t="s">
        <v>134</v>
      </c>
      <c r="G78" s="35">
        <f>IF(G75=0, 0, -PMT((((G76/2)+1)^(1/6))-1, G77*12, G75, 0, 0))</f>
        <v>0</v>
      </c>
      <c r="M78" s="131"/>
    </row>
    <row r="79" spans="2:16">
      <c r="B79" s="1" t="s">
        <v>135</v>
      </c>
      <c r="G79" s="35">
        <f>G78*12</f>
        <v>0</v>
      </c>
      <c r="M79" s="131"/>
    </row>
    <row r="80" spans="2:16">
      <c r="B80" s="1" t="s">
        <v>136</v>
      </c>
      <c r="C80" s="286" t="s">
        <v>175</v>
      </c>
      <c r="D80" s="286"/>
      <c r="E80" s="286"/>
      <c r="F80" s="286"/>
      <c r="G80" s="130">
        <f>IF(G79=0, 0, G71/G79)</f>
        <v>0</v>
      </c>
      <c r="M80" s="131"/>
      <c r="P80" s="34"/>
    </row>
    <row r="81" spans="1:16">
      <c r="B81" s="270" t="s">
        <v>176</v>
      </c>
      <c r="C81" s="161"/>
      <c r="D81" s="161"/>
      <c r="G81" s="271" t="str">
        <f>IF(G80&gt;=1.4,"Yes","No")</f>
        <v>No</v>
      </c>
      <c r="M81" s="131"/>
      <c r="P81" s="34"/>
    </row>
    <row r="82" spans="1:16" ht="6.75" customHeight="1">
      <c r="G82" s="1"/>
      <c r="M82" s="131"/>
      <c r="P82" s="34"/>
    </row>
    <row r="83" spans="1:16">
      <c r="B83" s="67" t="s">
        <v>129</v>
      </c>
      <c r="C83" s="220"/>
      <c r="G83" s="252">
        <f>C32-C39</f>
        <v>0</v>
      </c>
      <c r="M83" s="131"/>
      <c r="P83" s="34"/>
    </row>
    <row r="84" spans="1:16">
      <c r="B84" s="67" t="s">
        <v>139</v>
      </c>
      <c r="G84" s="252">
        <f>C32</f>
        <v>0</v>
      </c>
      <c r="M84" s="131"/>
      <c r="P84" s="34"/>
    </row>
    <row r="85" spans="1:16">
      <c r="B85" s="67" t="s">
        <v>177</v>
      </c>
      <c r="D85" s="241"/>
      <c r="E85" s="286" t="s">
        <v>178</v>
      </c>
      <c r="F85" s="286"/>
      <c r="G85" s="243" t="str">
        <f>IF(G84=0, "", G83/G84)</f>
        <v/>
      </c>
      <c r="M85" s="131"/>
    </row>
    <row r="86" spans="1:16">
      <c r="B86" s="270" t="s">
        <v>179</v>
      </c>
      <c r="C86" s="161"/>
      <c r="D86" s="161"/>
      <c r="E86" s="240"/>
      <c r="F86" s="240"/>
      <c r="G86" s="271" t="str">
        <f>IF(G85&lt;=0.75,"Yes","No")</f>
        <v>No</v>
      </c>
      <c r="M86" s="131"/>
    </row>
    <row r="87" spans="1:16">
      <c r="D87" s="239"/>
      <c r="E87" s="240"/>
      <c r="F87" s="240"/>
      <c r="G87" s="39"/>
      <c r="M87" s="131"/>
    </row>
    <row r="88" spans="1:16">
      <c r="B88" s="125" t="s">
        <v>180</v>
      </c>
      <c r="C88" s="125"/>
      <c r="D88" s="125"/>
      <c r="E88" s="240"/>
      <c r="F88" s="240"/>
      <c r="G88" s="39"/>
      <c r="M88" s="131"/>
    </row>
    <row r="89" spans="1:16">
      <c r="B89" s="230" t="s">
        <v>181</v>
      </c>
      <c r="C89" s="67"/>
      <c r="D89" s="268"/>
      <c r="E89" s="240"/>
      <c r="F89" s="240"/>
      <c r="G89" s="252" t="e">
        <f>IF((0.25-(1-G85))&lt;0,0,(0.25-(1-G85))*C32)</f>
        <v>#VALUE!</v>
      </c>
      <c r="M89" s="131"/>
    </row>
    <row r="90" spans="1:16">
      <c r="B90" s="230" t="s">
        <v>149</v>
      </c>
      <c r="C90" s="67"/>
      <c r="D90" s="268"/>
      <c r="E90" s="287"/>
      <c r="F90" s="287"/>
      <c r="G90" s="252" t="e">
        <f>IF(G75&gt;C109,G75-C109,0)</f>
        <v>#DIV/0!</v>
      </c>
      <c r="M90" s="131"/>
    </row>
    <row r="91" spans="1:16">
      <c r="B91" s="226" t="s">
        <v>182</v>
      </c>
      <c r="C91" s="67"/>
      <c r="D91" s="268"/>
      <c r="E91" s="240"/>
      <c r="F91" s="240"/>
      <c r="G91" s="253" t="e">
        <f>IF(G89&gt;G90,G89,G90)</f>
        <v>#VALUE!</v>
      </c>
      <c r="I91" s="152" t="s">
        <v>183</v>
      </c>
      <c r="J91" s="152"/>
      <c r="K91" s="152"/>
      <c r="M91" s="131"/>
    </row>
    <row r="92" spans="1:16">
      <c r="B92" s="262" t="s">
        <v>184</v>
      </c>
      <c r="C92" s="67"/>
      <c r="D92" s="268"/>
      <c r="E92" s="240"/>
      <c r="F92" s="240"/>
      <c r="G92" s="277"/>
      <c r="M92" s="131"/>
    </row>
    <row r="93" spans="1:16">
      <c r="G93" s="31"/>
      <c r="M93" s="131"/>
    </row>
    <row r="94" spans="1:16" ht="6" customHeight="1">
      <c r="A94" s="131"/>
      <c r="B94" s="84"/>
      <c r="C94" s="84"/>
      <c r="D94" s="84"/>
      <c r="E94" s="84"/>
      <c r="F94" s="84"/>
      <c r="G94" s="84"/>
      <c r="H94" s="84"/>
      <c r="I94" s="84"/>
      <c r="J94" s="84"/>
      <c r="K94" s="84"/>
      <c r="L94" s="84"/>
      <c r="M94" s="131"/>
    </row>
    <row r="95" spans="1:16">
      <c r="G95" s="1"/>
    </row>
    <row r="96" spans="1:16">
      <c r="A96" s="154"/>
      <c r="B96" s="154"/>
      <c r="C96" s="154"/>
      <c r="G96" s="40"/>
    </row>
    <row r="97" spans="1:7">
      <c r="A97" s="154"/>
      <c r="B97" s="154"/>
      <c r="C97" s="154"/>
      <c r="G97" s="39"/>
    </row>
    <row r="100" spans="1:7">
      <c r="A100" s="157"/>
      <c r="B100" s="157"/>
      <c r="C100" s="157"/>
    </row>
    <row r="101" spans="1:7">
      <c r="A101" s="157"/>
      <c r="B101" s="157"/>
      <c r="C101" s="157"/>
    </row>
    <row r="104" spans="1:7" hidden="1"/>
    <row r="105" spans="1:7" hidden="1">
      <c r="B105" s="288" t="s">
        <v>149</v>
      </c>
      <c r="C105" s="288"/>
      <c r="D105" s="1"/>
      <c r="E105" s="1"/>
      <c r="F105" s="1"/>
    </row>
    <row r="106" spans="1:7" hidden="1">
      <c r="B106" s="1" t="s">
        <v>150</v>
      </c>
      <c r="C106" s="232">
        <f>G71/(12*1.4)</f>
        <v>0</v>
      </c>
      <c r="E106" s="1"/>
      <c r="F106" s="1"/>
    </row>
    <row r="107" spans="1:7" hidden="1">
      <c r="B107" s="1" t="s">
        <v>151</v>
      </c>
      <c r="C107" s="231">
        <f>(((G76/2)+1)^(1/6))-1</f>
        <v>0</v>
      </c>
      <c r="E107" s="1"/>
      <c r="F107" s="1"/>
    </row>
    <row r="108" spans="1:7" hidden="1">
      <c r="B108" s="1" t="s">
        <v>152</v>
      </c>
      <c r="C108" s="251">
        <f>G77*12</f>
        <v>0</v>
      </c>
      <c r="E108" s="1"/>
      <c r="F108" s="1"/>
    </row>
    <row r="109" spans="1:7" hidden="1">
      <c r="B109" s="1" t="s">
        <v>153</v>
      </c>
      <c r="C109" s="232" t="e">
        <f>C106*(((1+C107)^C108)-1)/(C107*((1+C107)^C108))</f>
        <v>#DIV/0!</v>
      </c>
      <c r="E109" s="1"/>
      <c r="F109" s="1"/>
    </row>
    <row r="110" spans="1:7" hidden="1"/>
  </sheetData>
  <sheetProtection sheet="1"/>
  <mergeCells count="4">
    <mergeCell ref="C80:F80"/>
    <mergeCell ref="E85:F85"/>
    <mergeCell ref="E90:F90"/>
    <mergeCell ref="B105:C105"/>
  </mergeCells>
  <conditionalFormatting sqref="C38">
    <cfRule type="containsErrors" dxfId="4" priority="6">
      <formula>ISERROR(C38)</formula>
    </cfRule>
  </conditionalFormatting>
  <conditionalFormatting sqref="C39">
    <cfRule type="containsErrors" dxfId="3" priority="5">
      <formula>ISERROR(C39)</formula>
    </cfRule>
  </conditionalFormatting>
  <conditionalFormatting sqref="D21">
    <cfRule type="containsErrors" dxfId="2" priority="3">
      <formula>ISERROR(D21)</formula>
    </cfRule>
  </conditionalFormatting>
  <conditionalFormatting sqref="E15:E17">
    <cfRule type="containsErrors" dxfId="1" priority="2">
      <formula>ISERROR(E15)</formula>
    </cfRule>
  </conditionalFormatting>
  <conditionalFormatting sqref="E21">
    <cfRule type="containsErrors" dxfId="0" priority="1">
      <formula>ISERROR(E21)</formula>
    </cfRule>
  </conditionalFormatting>
  <pageMargins left="0.70866141732283472" right="0.70866141732283472" top="0.74803149606299213" bottom="0.74803149606299213" header="0.31496062992125984" footer="0.31496062992125984"/>
  <pageSetup scale="58" orientation="portrait" r:id="rId1"/>
  <ignoredErrors>
    <ignoredError sqref="C24:C34 G67 C36" unlockedFormula="1"/>
    <ignoredError sqref="D21:E2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gotoSheet_ResidentialNew">
                <anchor moveWithCells="1" sizeWithCells="1">
                  <from>
                    <xdr:col>1</xdr:col>
                    <xdr:colOff>0</xdr:colOff>
                    <xdr:row>95</xdr:row>
                    <xdr:rowOff>31750</xdr:rowOff>
                  </from>
                  <to>
                    <xdr:col>1</xdr:col>
                    <xdr:colOff>838200</xdr:colOff>
                    <xdr:row>96</xdr:row>
                    <xdr:rowOff>184150</xdr:rowOff>
                  </to>
                </anchor>
              </controlPr>
            </control>
          </mc:Choice>
        </mc:AlternateContent>
        <mc:AlternateContent xmlns:mc="http://schemas.openxmlformats.org/markup-compatibility/2006">
          <mc:Choice Requires="x14">
            <control shapeId="5122" r:id="rId5" name="Button 2">
              <controlPr defaultSize="0" print="0" autoFill="0" autoPict="0" macro="[0]!gotoSheet_EligibilitySocial">
                <anchor moveWithCells="1" sizeWithCells="1">
                  <from>
                    <xdr:col>2</xdr:col>
                    <xdr:colOff>323850</xdr:colOff>
                    <xdr:row>95</xdr:row>
                    <xdr:rowOff>31750</xdr:rowOff>
                  </from>
                  <to>
                    <xdr:col>2</xdr:col>
                    <xdr:colOff>1155700</xdr:colOff>
                    <xdr:row>96</xdr:row>
                    <xdr:rowOff>184150</xdr:rowOff>
                  </to>
                </anchor>
              </controlPr>
            </control>
          </mc:Choice>
        </mc:AlternateContent>
        <mc:AlternateContent xmlns:mc="http://schemas.openxmlformats.org/markup-compatibility/2006">
          <mc:Choice Requires="x14">
            <control shapeId="5127" r:id="rId6" name="Button 7">
              <controlPr defaultSize="0" print="0" autoFill="0" autoPict="0" macro="[0]!resetThisPage">
                <anchor moveWithCells="1" sizeWithCells="1">
                  <from>
                    <xdr:col>0</xdr:col>
                    <xdr:colOff>171450</xdr:colOff>
                    <xdr:row>99</xdr:row>
                    <xdr:rowOff>19050</xdr:rowOff>
                  </from>
                  <to>
                    <xdr:col>1</xdr:col>
                    <xdr:colOff>831850</xdr:colOff>
                    <xdr:row>100</xdr:row>
                    <xdr:rowOff>171450</xdr:rowOff>
                  </to>
                </anchor>
              </controlPr>
            </control>
          </mc:Choice>
        </mc:AlternateContent>
        <mc:AlternateContent xmlns:mc="http://schemas.openxmlformats.org/markup-compatibility/2006">
          <mc:Choice Requires="x14">
            <control shapeId="5128" r:id="rId7" name="Button 8">
              <controlPr defaultSize="0" print="0" autoFill="0" autoPict="0" macro="[0]!resetAll">
                <anchor moveWithCells="1" sizeWithCells="1">
                  <from>
                    <xdr:col>2</xdr:col>
                    <xdr:colOff>323850</xdr:colOff>
                    <xdr:row>99</xdr:row>
                    <xdr:rowOff>31750</xdr:rowOff>
                  </from>
                  <to>
                    <xdr:col>2</xdr:col>
                    <xdr:colOff>1155700</xdr:colOff>
                    <xdr:row>100</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109"/>
  <sheetViews>
    <sheetView showGridLines="0" zoomScale="85" zoomScaleNormal="85" workbookViewId="0">
      <pane ySplit="12" topLeftCell="A13" activePane="bottomLeft" state="frozen"/>
      <selection activeCell="B23" sqref="B23"/>
      <selection pane="bottomLeft" activeCell="G19" sqref="G19"/>
    </sheetView>
  </sheetViews>
  <sheetFormatPr defaultRowHeight="14.5"/>
  <cols>
    <col min="1" max="1" width="2.7265625" customWidth="1"/>
    <col min="2" max="2" width="32.54296875" style="93" customWidth="1"/>
    <col min="3" max="3" width="2.7265625" style="93" customWidth="1"/>
    <col min="4" max="4" width="91.26953125" customWidth="1"/>
    <col min="5" max="5" width="18.81640625" customWidth="1"/>
    <col min="6" max="6" width="12.81640625" customWidth="1"/>
    <col min="7" max="7" width="12.81640625" style="59" customWidth="1"/>
    <col min="8" max="8" width="17.453125" style="59" customWidth="1"/>
    <col min="9" max="10" width="2.7265625" customWidth="1"/>
    <col min="11" max="11" width="9.1796875" hidden="1" customWidth="1"/>
  </cols>
  <sheetData>
    <row r="1" spans="1:12">
      <c r="A1" s="147"/>
      <c r="B1" s="84" t="s">
        <v>12</v>
      </c>
      <c r="C1" s="84"/>
      <c r="D1" s="84"/>
      <c r="E1" s="85"/>
      <c r="F1" s="84"/>
      <c r="G1" s="84"/>
      <c r="H1" s="84"/>
      <c r="I1" s="84"/>
      <c r="J1" s="148"/>
    </row>
    <row r="2" spans="1:12" ht="6" customHeight="1">
      <c r="A2" s="145"/>
      <c r="B2" s="145"/>
      <c r="C2" s="145"/>
      <c r="D2" s="145"/>
      <c r="E2" s="145"/>
      <c r="F2" s="145"/>
      <c r="G2" s="145"/>
      <c r="H2" s="145"/>
      <c r="I2" s="145"/>
      <c r="J2" s="148"/>
    </row>
    <row r="3" spans="1:12">
      <c r="B3" t="s">
        <v>13</v>
      </c>
      <c r="D3" s="79">
        <f>IF(OR(('Residential New'!I111+'Non-Residential'!G79)=0, ISERR(('Residential New'!I111+'Non-Residential'!G79))), 0, ('Residential New'!I102+'Non-Residential'!G71)/('Residential New'!I111+'Non-Residential'!G79))</f>
        <v>0</v>
      </c>
      <c r="F3" s="146" t="s">
        <v>14</v>
      </c>
      <c r="G3" s="146"/>
      <c r="H3" s="83" t="str">
        <f>'Residential New'!G3</f>
        <v>Yes</v>
      </c>
      <c r="J3" s="148"/>
    </row>
    <row r="4" spans="1:12">
      <c r="B4" t="s">
        <v>15</v>
      </c>
      <c r="D4" s="53">
        <f>IF('Project Budget'!E25=0, 0, ('Residential New'!I107+'Non-Residential'!G75)/'Project Budget'!E25)</f>
        <v>0</v>
      </c>
      <c r="F4" s="146" t="s">
        <v>16</v>
      </c>
      <c r="G4" s="146"/>
      <c r="H4" s="83" t="str">
        <f>'Residential New'!K52</f>
        <v>No</v>
      </c>
      <c r="J4" s="148"/>
    </row>
    <row r="5" spans="1:12">
      <c r="B5" t="s">
        <v>2</v>
      </c>
      <c r="D5" s="149">
        <f>'Residential New'!I107+'Non-Residential'!G75</f>
        <v>0</v>
      </c>
      <c r="F5" s="146" t="s">
        <v>17</v>
      </c>
      <c r="G5" s="146"/>
      <c r="H5" s="83" t="str">
        <f>'Residential New'!R58</f>
        <v>No</v>
      </c>
      <c r="J5" s="148"/>
    </row>
    <row r="6" spans="1:12">
      <c r="B6"/>
      <c r="F6" s="146" t="s">
        <v>18</v>
      </c>
      <c r="G6" s="146"/>
      <c r="H6" s="83" t="str">
        <f>'Residential New'!S58</f>
        <v>No</v>
      </c>
      <c r="J6" s="148"/>
    </row>
    <row r="7" spans="1:12">
      <c r="B7" s="146" t="s">
        <v>8</v>
      </c>
      <c r="C7" s="146"/>
      <c r="D7" s="83" t="str">
        <f>'Eligibility and Social Outcome'!G32</f>
        <v>No</v>
      </c>
      <c r="E7" s="83"/>
      <c r="F7" s="146" t="s">
        <v>19</v>
      </c>
      <c r="G7" s="146"/>
      <c r="H7" s="83" t="str">
        <f>'Residential New'!T58</f>
        <v>No</v>
      </c>
      <c r="J7" s="148"/>
    </row>
    <row r="8" spans="1:12" ht="3" customHeight="1">
      <c r="B8" s="145"/>
      <c r="C8" s="145"/>
      <c r="D8" s="145"/>
      <c r="E8" s="145"/>
      <c r="F8" s="145"/>
      <c r="G8" s="145"/>
      <c r="H8" s="145"/>
      <c r="J8" s="148"/>
    </row>
    <row r="9" spans="1:12" ht="15" customHeight="1">
      <c r="B9" t="s">
        <v>9</v>
      </c>
      <c r="D9" t="str">
        <f>'Eligibility and Social Outcome'!H90</f>
        <v>Up to 90% Res LTC</v>
      </c>
      <c r="G9"/>
      <c r="J9" s="148"/>
    </row>
    <row r="10" spans="1:12" ht="3" customHeight="1">
      <c r="A10" s="145"/>
      <c r="B10" s="145"/>
      <c r="C10" s="145"/>
      <c r="D10" s="145"/>
      <c r="E10" s="145"/>
      <c r="F10" s="145"/>
      <c r="G10" s="145"/>
      <c r="H10" s="145"/>
      <c r="I10" s="145"/>
      <c r="J10" s="148"/>
    </row>
    <row r="11" spans="1:12" ht="3" customHeight="1">
      <c r="A11" s="148"/>
      <c r="B11" s="84"/>
      <c r="C11" s="84"/>
      <c r="D11" s="84"/>
      <c r="E11" s="84"/>
      <c r="F11" s="84"/>
      <c r="G11" s="84"/>
      <c r="H11" s="84"/>
      <c r="I11" s="84"/>
      <c r="J11" s="148"/>
    </row>
    <row r="12" spans="1:12" ht="15" customHeight="1">
      <c r="B12"/>
      <c r="C12"/>
      <c r="G12"/>
      <c r="H12"/>
    </row>
    <row r="13" spans="1:12" ht="15.5">
      <c r="A13" s="131"/>
      <c r="B13" s="208" t="s">
        <v>185</v>
      </c>
      <c r="C13" s="94"/>
      <c r="D13" s="94"/>
      <c r="E13" s="94"/>
      <c r="F13" s="94"/>
      <c r="G13" s="94"/>
      <c r="H13" s="94"/>
      <c r="I13" s="94"/>
      <c r="J13" s="131"/>
      <c r="K13" s="59"/>
    </row>
    <row r="14" spans="1:12" ht="6" customHeight="1">
      <c r="B14" s="98"/>
      <c r="C14" s="98"/>
      <c r="D14" s="71"/>
      <c r="E14" s="71"/>
      <c r="F14" s="71"/>
      <c r="G14" s="71"/>
      <c r="H14" s="72"/>
      <c r="I14" s="59"/>
      <c r="J14" s="131"/>
    </row>
    <row r="15" spans="1:12">
      <c r="B15" s="95" t="s">
        <v>186</v>
      </c>
      <c r="C15" s="95"/>
      <c r="G15"/>
      <c r="H15" s="59" t="s">
        <v>187</v>
      </c>
      <c r="I15" s="59"/>
      <c r="J15" s="131"/>
      <c r="L15" s="79"/>
    </row>
    <row r="16" spans="1:12">
      <c r="B16" s="96" t="s">
        <v>188</v>
      </c>
      <c r="C16" s="96"/>
      <c r="D16" s="293" t="s">
        <v>189</v>
      </c>
      <c r="E16" s="279"/>
      <c r="F16" s="177"/>
      <c r="G16" s="176">
        <f>D3</f>
        <v>0</v>
      </c>
      <c r="H16" s="87" t="str">
        <f>IF(G16=1.1,"Yes",IF(G16&gt;1.1,"Yes","No"))</f>
        <v>No</v>
      </c>
      <c r="I16" s="59"/>
      <c r="J16" s="131"/>
      <c r="K16" s="75">
        <f>IF(H16="Yes",0,1)</f>
        <v>1</v>
      </c>
    </row>
    <row r="17" spans="2:11" ht="15" customHeight="1">
      <c r="B17" s="134"/>
      <c r="C17" s="134"/>
      <c r="D17" s="71"/>
      <c r="E17" s="71"/>
      <c r="F17" s="71"/>
      <c r="G17" s="72"/>
      <c r="H17" s="72"/>
      <c r="I17" s="59"/>
      <c r="J17" s="131"/>
      <c r="K17" s="75">
        <f>IF(G18="Yes",0,1)</f>
        <v>1</v>
      </c>
    </row>
    <row r="18" spans="2:11">
      <c r="B18" s="95" t="s">
        <v>190</v>
      </c>
      <c r="C18" s="95"/>
      <c r="I18" s="59"/>
      <c r="J18" s="131"/>
    </row>
    <row r="19" spans="2:11" ht="45" customHeight="1">
      <c r="B19" s="96" t="s">
        <v>191</v>
      </c>
      <c r="C19" s="96"/>
      <c r="D19" s="293" t="s">
        <v>192</v>
      </c>
      <c r="E19" s="279"/>
      <c r="F19" s="66"/>
      <c r="G19" s="178"/>
      <c r="H19" s="89"/>
      <c r="I19" s="59"/>
      <c r="J19" s="131"/>
      <c r="K19" s="75">
        <f>IF(G19="Yes",0,1)</f>
        <v>1</v>
      </c>
    </row>
    <row r="20" spans="2:11">
      <c r="B20" s="95"/>
      <c r="C20" s="95"/>
      <c r="I20" s="59"/>
      <c r="J20" s="131"/>
    </row>
    <row r="21" spans="2:11">
      <c r="B21" s="93" t="s">
        <v>193</v>
      </c>
      <c r="D21" s="293" t="s">
        <v>194</v>
      </c>
      <c r="E21" s="279"/>
      <c r="F21" s="67"/>
      <c r="G21" s="88"/>
      <c r="I21" s="59"/>
      <c r="J21" s="131"/>
      <c r="K21" s="75">
        <f>IF(G21="Yes",0,1)</f>
        <v>1</v>
      </c>
    </row>
    <row r="22" spans="2:11">
      <c r="D22" s="67"/>
      <c r="E22" s="67"/>
      <c r="F22" s="67"/>
      <c r="G22" s="68"/>
      <c r="I22" s="59"/>
      <c r="J22" s="131"/>
    </row>
    <row r="23" spans="2:11" ht="30" customHeight="1">
      <c r="B23" s="96" t="s">
        <v>195</v>
      </c>
      <c r="C23" s="96"/>
      <c r="D23" s="293" t="s">
        <v>196</v>
      </c>
      <c r="E23" s="279"/>
      <c r="F23" s="66"/>
      <c r="G23" s="178"/>
      <c r="H23" s="89"/>
      <c r="I23" s="59"/>
      <c r="J23" s="131"/>
      <c r="K23" s="75">
        <f>IF(G23="Yes",0,1)</f>
        <v>1</v>
      </c>
    </row>
    <row r="24" spans="2:11" ht="15" customHeight="1">
      <c r="B24" s="96"/>
      <c r="C24" s="96"/>
      <c r="D24" s="177"/>
      <c r="E24" s="93"/>
      <c r="F24" s="66"/>
      <c r="G24" s="70"/>
      <c r="H24" s="89"/>
      <c r="I24" s="59"/>
      <c r="J24" s="131"/>
      <c r="K24" s="75"/>
    </row>
    <row r="25" spans="2:11">
      <c r="B25" s="272" t="s">
        <v>197</v>
      </c>
      <c r="C25" s="273"/>
      <c r="D25" s="274"/>
      <c r="E25" s="274"/>
      <c r="F25" s="274"/>
      <c r="G25" s="275"/>
      <c r="H25" s="276"/>
      <c r="I25" s="59"/>
      <c r="J25" s="131"/>
    </row>
    <row r="26" spans="2:11" ht="30" customHeight="1">
      <c r="B26" s="93" t="s">
        <v>198</v>
      </c>
      <c r="C26" s="96"/>
      <c r="D26" s="293" t="s">
        <v>199</v>
      </c>
      <c r="E26" s="279"/>
      <c r="F26" s="66"/>
      <c r="G26" s="178"/>
      <c r="H26" s="89"/>
      <c r="I26" s="59"/>
      <c r="J26" s="131"/>
      <c r="K26" s="75">
        <f>IF(G26="Yes",0,1)</f>
        <v>1</v>
      </c>
    </row>
    <row r="27" spans="2:11">
      <c r="D27" s="293"/>
      <c r="E27" s="279"/>
      <c r="F27" s="80"/>
      <c r="G27" s="81"/>
      <c r="H27" s="89"/>
      <c r="I27" s="59"/>
      <c r="J27" s="131"/>
      <c r="K27" s="74"/>
    </row>
    <row r="28" spans="2:11" ht="15" customHeight="1">
      <c r="B28" s="93" t="s">
        <v>200</v>
      </c>
      <c r="D28" t="s">
        <v>201</v>
      </c>
      <c r="G28" s="178"/>
      <c r="H28" s="89"/>
      <c r="I28" s="59" t="s">
        <v>202</v>
      </c>
      <c r="J28" s="131"/>
      <c r="K28" s="75">
        <f>IF(G28="Yes",0,1)</f>
        <v>1</v>
      </c>
    </row>
    <row r="29" spans="2:11" ht="15" customHeight="1">
      <c r="B29" s="134"/>
      <c r="C29" s="134"/>
      <c r="D29" s="71"/>
      <c r="E29" s="71"/>
      <c r="F29" s="71"/>
      <c r="G29" s="135"/>
      <c r="H29" s="72"/>
      <c r="I29" s="59"/>
      <c r="J29" s="131"/>
      <c r="K29" s="75">
        <f>IF(G30="Yes",0,1)</f>
        <v>1</v>
      </c>
    </row>
    <row r="30" spans="2:11" ht="74.25" customHeight="1">
      <c r="B30" s="97" t="s">
        <v>203</v>
      </c>
      <c r="C30" s="97"/>
      <c r="D30" s="294" t="s">
        <v>204</v>
      </c>
      <c r="E30" s="279"/>
      <c r="F30" s="177"/>
      <c r="G30" s="90"/>
      <c r="H30" s="89"/>
      <c r="I30" s="59"/>
      <c r="J30" s="131"/>
      <c r="K30" s="75">
        <f>K16+K19+K26+K28+K29</f>
        <v>5</v>
      </c>
    </row>
    <row r="31" spans="2:11">
      <c r="B31" s="134"/>
      <c r="C31" s="134"/>
      <c r="D31" s="71"/>
      <c r="E31" s="71"/>
      <c r="F31" s="71"/>
      <c r="G31" s="71"/>
      <c r="H31" s="72"/>
      <c r="I31" s="59"/>
      <c r="J31" s="131"/>
    </row>
    <row r="32" spans="2:11" ht="39" customHeight="1">
      <c r="B32" s="95" t="s">
        <v>205</v>
      </c>
      <c r="C32" s="95"/>
      <c r="D32" s="295" t="s">
        <v>206</v>
      </c>
      <c r="E32" s="295"/>
      <c r="F32" s="93"/>
      <c r="G32" s="133" t="str">
        <f>IF(K32&gt;0,"No","Yes")</f>
        <v>No</v>
      </c>
      <c r="I32" s="59"/>
      <c r="J32" s="131"/>
      <c r="K32">
        <f>IF(K19=0, K30, (K16+K21+K23+K26+K28+K29))</f>
        <v>6</v>
      </c>
    </row>
    <row r="33" spans="1:11">
      <c r="B33" s="95"/>
      <c r="C33" s="95"/>
      <c r="D33" s="93"/>
      <c r="E33" s="93"/>
      <c r="F33" s="93"/>
      <c r="G33" s="69"/>
      <c r="I33" s="59"/>
      <c r="J33" s="131"/>
    </row>
    <row r="34" spans="1:11" ht="15.5">
      <c r="A34" s="131"/>
      <c r="B34" s="208" t="s">
        <v>207</v>
      </c>
      <c r="C34" s="94"/>
      <c r="D34" s="94"/>
      <c r="E34" s="94"/>
      <c r="F34" s="94"/>
      <c r="G34" s="94"/>
      <c r="H34" s="94"/>
      <c r="I34" s="94"/>
      <c r="J34" s="131"/>
      <c r="K34" s="59"/>
    </row>
    <row r="35" spans="1:11">
      <c r="B35" s="98"/>
      <c r="C35" s="98"/>
      <c r="D35" s="71"/>
      <c r="E35" s="72" t="s">
        <v>208</v>
      </c>
      <c r="F35" s="72"/>
      <c r="G35" s="91" t="s">
        <v>209</v>
      </c>
      <c r="H35" s="72" t="s">
        <v>210</v>
      </c>
      <c r="J35" s="131"/>
    </row>
    <row r="36" spans="1:11">
      <c r="B36" s="95" t="s">
        <v>190</v>
      </c>
      <c r="C36" s="95"/>
      <c r="E36" s="59"/>
      <c r="F36" s="59"/>
      <c r="J36" s="131"/>
    </row>
    <row r="37" spans="1:11">
      <c r="B37" s="177" t="s">
        <v>211</v>
      </c>
      <c r="C37" s="95"/>
      <c r="D37" s="67" t="s">
        <v>212</v>
      </c>
      <c r="E37" s="59">
        <v>0</v>
      </c>
      <c r="F37" s="59"/>
      <c r="J37" s="131"/>
    </row>
    <row r="38" spans="1:11">
      <c r="B38" s="93" t="s">
        <v>213</v>
      </c>
      <c r="C38" s="177"/>
      <c r="D38" s="67" t="s">
        <v>214</v>
      </c>
      <c r="E38" s="59">
        <v>1</v>
      </c>
      <c r="F38" s="290"/>
      <c r="G38" s="292"/>
      <c r="H38" s="290">
        <f>G38</f>
        <v>0</v>
      </c>
      <c r="J38" s="131"/>
    </row>
    <row r="39" spans="1:11">
      <c r="B39" s="93" t="s">
        <v>213</v>
      </c>
      <c r="D39" s="67" t="s">
        <v>215</v>
      </c>
      <c r="E39" s="59">
        <v>2</v>
      </c>
      <c r="F39" s="290"/>
      <c r="G39" s="292"/>
      <c r="H39" s="290"/>
      <c r="J39" s="131"/>
    </row>
    <row r="40" spans="1:11">
      <c r="D40" s="67" t="s">
        <v>216</v>
      </c>
      <c r="E40" s="59">
        <v>3</v>
      </c>
      <c r="F40" s="290"/>
      <c r="G40" s="292"/>
      <c r="H40" s="290"/>
      <c r="J40" s="131"/>
    </row>
    <row r="41" spans="1:11">
      <c r="G41" s="70"/>
      <c r="H41" s="81"/>
      <c r="J41" s="131"/>
    </row>
    <row r="42" spans="1:11" ht="15" customHeight="1">
      <c r="B42" s="67" t="s">
        <v>217</v>
      </c>
      <c r="C42" s="177"/>
      <c r="D42" s="67" t="s">
        <v>218</v>
      </c>
      <c r="E42" s="59">
        <v>0</v>
      </c>
      <c r="G42" s="70"/>
      <c r="H42" s="81"/>
      <c r="J42" s="131"/>
    </row>
    <row r="43" spans="1:11">
      <c r="B43" s="209"/>
      <c r="C43" s="177"/>
      <c r="D43" s="67" t="s">
        <v>219</v>
      </c>
      <c r="E43" s="59">
        <v>1</v>
      </c>
      <c r="F43" s="290"/>
      <c r="G43" s="292"/>
      <c r="H43" s="290">
        <f>G43</f>
        <v>0</v>
      </c>
      <c r="J43" s="131"/>
    </row>
    <row r="44" spans="1:11">
      <c r="D44" s="67" t="s">
        <v>220</v>
      </c>
      <c r="E44" s="59">
        <v>2</v>
      </c>
      <c r="F44" s="290"/>
      <c r="G44" s="292"/>
      <c r="H44" s="290"/>
      <c r="J44" s="131"/>
    </row>
    <row r="45" spans="1:11">
      <c r="D45" s="67" t="s">
        <v>221</v>
      </c>
      <c r="E45" s="59">
        <v>3</v>
      </c>
      <c r="F45" s="290"/>
      <c r="G45" s="292"/>
      <c r="H45" s="290"/>
      <c r="J45" s="131"/>
    </row>
    <row r="46" spans="1:11">
      <c r="D46" s="67"/>
      <c r="G46" s="70"/>
      <c r="H46" s="81"/>
      <c r="J46" s="131"/>
    </row>
    <row r="47" spans="1:11">
      <c r="B47" s="93" t="s">
        <v>222</v>
      </c>
      <c r="D47" s="67" t="s">
        <v>223</v>
      </c>
      <c r="E47" s="59">
        <v>0</v>
      </c>
      <c r="F47" s="290"/>
      <c r="G47" s="292"/>
      <c r="H47" s="290">
        <f>G47</f>
        <v>0</v>
      </c>
      <c r="J47" s="131"/>
    </row>
    <row r="48" spans="1:11">
      <c r="D48" t="s">
        <v>224</v>
      </c>
      <c r="E48" s="59">
        <v>1</v>
      </c>
      <c r="F48" s="290"/>
      <c r="G48" s="292"/>
      <c r="H48" s="290"/>
      <c r="J48" s="131"/>
    </row>
    <row r="49" spans="2:10">
      <c r="D49" t="s">
        <v>225</v>
      </c>
      <c r="E49" s="59">
        <v>2</v>
      </c>
      <c r="F49" s="290"/>
      <c r="G49" s="292"/>
      <c r="H49" s="290"/>
      <c r="J49" s="131"/>
    </row>
    <row r="50" spans="2:10">
      <c r="D50" t="s">
        <v>226</v>
      </c>
      <c r="E50" s="59">
        <v>3</v>
      </c>
      <c r="F50" s="290"/>
      <c r="G50" s="292"/>
      <c r="H50" s="290"/>
      <c r="J50" s="131"/>
    </row>
    <row r="51" spans="2:10">
      <c r="B51" s="98"/>
      <c r="C51" s="98"/>
      <c r="D51" s="71"/>
      <c r="E51" s="92"/>
      <c r="F51" s="71"/>
      <c r="G51" s="72"/>
      <c r="H51" s="72"/>
      <c r="J51" s="131"/>
    </row>
    <row r="52" spans="2:10">
      <c r="B52" s="95" t="s">
        <v>197</v>
      </c>
      <c r="C52" s="95"/>
      <c r="E52" s="69"/>
      <c r="J52" s="131"/>
    </row>
    <row r="53" spans="2:10" ht="29">
      <c r="B53" s="93" t="s">
        <v>227</v>
      </c>
      <c r="C53" s="95"/>
      <c r="D53" s="257" t="s">
        <v>228</v>
      </c>
      <c r="E53" s="179">
        <v>2</v>
      </c>
      <c r="F53" s="73" t="s">
        <v>229</v>
      </c>
      <c r="G53" s="178"/>
      <c r="H53" s="81">
        <f>G53</f>
        <v>0</v>
      </c>
      <c r="J53" s="131"/>
    </row>
    <row r="54" spans="2:10">
      <c r="D54" s="257"/>
      <c r="E54" s="81"/>
      <c r="F54" s="81"/>
      <c r="G54" s="70"/>
      <c r="H54" s="81"/>
      <c r="J54" s="131"/>
    </row>
    <row r="55" spans="2:10" ht="29.25" customHeight="1">
      <c r="B55" s="93" t="s">
        <v>230</v>
      </c>
      <c r="D55" s="257" t="s">
        <v>231</v>
      </c>
      <c r="E55" s="179">
        <v>2</v>
      </c>
      <c r="F55" s="73" t="s">
        <v>229</v>
      </c>
      <c r="G55" s="178"/>
      <c r="H55" s="81">
        <f>G55</f>
        <v>0</v>
      </c>
      <c r="J55" s="131"/>
    </row>
    <row r="56" spans="2:10">
      <c r="B56" s="98"/>
      <c r="C56" s="98"/>
      <c r="D56" s="71"/>
      <c r="E56" s="212"/>
      <c r="F56" s="71"/>
      <c r="G56" s="72"/>
      <c r="H56" s="72"/>
      <c r="J56" s="131"/>
    </row>
    <row r="57" spans="2:10" ht="15.75" customHeight="1">
      <c r="B57" s="95" t="s">
        <v>232</v>
      </c>
      <c r="C57" s="95"/>
      <c r="E57" s="133"/>
      <c r="J57" s="131"/>
    </row>
    <row r="58" spans="2:10" ht="15.75" customHeight="1">
      <c r="B58" s="95"/>
      <c r="C58" s="95"/>
      <c r="E58" s="133"/>
      <c r="J58" s="131"/>
    </row>
    <row r="59" spans="2:10" ht="29">
      <c r="B59" s="93" t="s">
        <v>233</v>
      </c>
      <c r="C59" s="95"/>
      <c r="D59" s="211" t="s">
        <v>234</v>
      </c>
      <c r="E59" s="81">
        <v>0</v>
      </c>
      <c r="F59" s="290"/>
      <c r="G59" s="292"/>
      <c r="H59" s="290">
        <f>G59</f>
        <v>0</v>
      </c>
      <c r="J59" s="131"/>
    </row>
    <row r="60" spans="2:10" ht="15" customHeight="1">
      <c r="B60" s="95"/>
      <c r="C60" s="95"/>
      <c r="D60" s="211" t="s">
        <v>235</v>
      </c>
      <c r="E60" s="81">
        <v>1</v>
      </c>
      <c r="F60" s="290"/>
      <c r="G60" s="292"/>
      <c r="H60" s="290"/>
      <c r="J60" s="131"/>
    </row>
    <row r="61" spans="2:10" ht="15" customHeight="1">
      <c r="D61" s="211" t="s">
        <v>236</v>
      </c>
      <c r="E61" s="81">
        <v>2</v>
      </c>
      <c r="F61" s="290"/>
      <c r="G61" s="292"/>
      <c r="H61" s="290"/>
      <c r="J61" s="131"/>
    </row>
    <row r="62" spans="2:10">
      <c r="D62" s="211" t="s">
        <v>237</v>
      </c>
      <c r="E62" s="81">
        <v>3</v>
      </c>
      <c r="F62" s="290"/>
      <c r="G62" s="292"/>
      <c r="H62" s="290"/>
      <c r="J62" s="131"/>
    </row>
    <row r="63" spans="2:10">
      <c r="D63" s="211" t="s">
        <v>238</v>
      </c>
      <c r="E63" s="81">
        <v>5</v>
      </c>
      <c r="F63" s="290"/>
      <c r="G63" s="292"/>
      <c r="H63" s="290"/>
      <c r="J63" s="131"/>
    </row>
    <row r="64" spans="2:10">
      <c r="D64" s="211"/>
      <c r="E64" s="81"/>
      <c r="F64" s="81"/>
      <c r="G64" s="70"/>
      <c r="H64" s="81"/>
      <c r="J64" s="131"/>
    </row>
    <row r="65" spans="2:10">
      <c r="B65" s="98"/>
      <c r="C65" s="98"/>
      <c r="D65" s="255"/>
      <c r="E65" s="92"/>
      <c r="F65" s="71"/>
      <c r="G65" s="72"/>
      <c r="H65" s="72"/>
      <c r="J65" s="131"/>
    </row>
    <row r="66" spans="2:10">
      <c r="B66" s="95" t="s">
        <v>239</v>
      </c>
      <c r="C66" s="95"/>
      <c r="D66" s="67"/>
      <c r="G66" s="70"/>
      <c r="H66" s="81"/>
      <c r="J66" s="131"/>
    </row>
    <row r="67" spans="2:10" ht="87">
      <c r="B67" s="210" t="s">
        <v>240</v>
      </c>
      <c r="D67" s="211" t="s">
        <v>241</v>
      </c>
      <c r="E67" s="179" t="s">
        <v>242</v>
      </c>
      <c r="F67" s="81"/>
      <c r="G67" s="178">
        <v>0</v>
      </c>
      <c r="H67" s="81">
        <f>G67</f>
        <v>0</v>
      </c>
      <c r="J67" s="131"/>
    </row>
    <row r="68" spans="2:10">
      <c r="B68" s="210"/>
      <c r="D68" s="211"/>
      <c r="E68" s="179"/>
      <c r="F68" s="81"/>
      <c r="G68" s="70"/>
      <c r="H68" s="81"/>
      <c r="J68" s="131"/>
    </row>
    <row r="69" spans="2:10">
      <c r="B69" s="93" t="s">
        <v>213</v>
      </c>
      <c r="D69" s="67"/>
      <c r="E69" s="81"/>
      <c r="F69" s="81"/>
      <c r="G69" s="70"/>
      <c r="H69" s="81"/>
      <c r="J69" s="131"/>
    </row>
    <row r="70" spans="2:10">
      <c r="B70" s="93" t="s">
        <v>243</v>
      </c>
      <c r="D70" s="256" t="s">
        <v>244</v>
      </c>
      <c r="E70" s="291" t="s">
        <v>245</v>
      </c>
      <c r="F70" s="290"/>
      <c r="G70" s="292">
        <v>0</v>
      </c>
      <c r="H70" s="290">
        <f>G70</f>
        <v>0</v>
      </c>
      <c r="J70" s="131"/>
    </row>
    <row r="71" spans="2:10" ht="29">
      <c r="B71" s="93" t="s">
        <v>246</v>
      </c>
      <c r="D71" s="256" t="s">
        <v>247</v>
      </c>
      <c r="E71" s="290"/>
      <c r="F71" s="290"/>
      <c r="G71" s="292"/>
      <c r="H71" s="290"/>
      <c r="J71" s="131"/>
    </row>
    <row r="72" spans="2:10" ht="15" customHeight="1">
      <c r="D72" s="256" t="s">
        <v>248</v>
      </c>
      <c r="E72" s="290"/>
      <c r="F72" s="290"/>
      <c r="G72" s="292"/>
      <c r="H72" s="290"/>
      <c r="J72" s="131"/>
    </row>
    <row r="73" spans="2:10" ht="15" customHeight="1">
      <c r="D73" s="257" t="s">
        <v>249</v>
      </c>
      <c r="E73" s="290"/>
      <c r="F73" s="290"/>
      <c r="G73" s="292"/>
      <c r="H73" s="290"/>
      <c r="J73" s="131"/>
    </row>
    <row r="74" spans="2:10" ht="15" customHeight="1">
      <c r="D74" s="257" t="s">
        <v>250</v>
      </c>
      <c r="E74" s="290"/>
      <c r="F74" s="290"/>
      <c r="G74" s="292"/>
      <c r="H74" s="290"/>
      <c r="J74" s="131"/>
    </row>
    <row r="75" spans="2:10">
      <c r="D75" s="256" t="s">
        <v>251</v>
      </c>
      <c r="E75" s="290"/>
      <c r="F75" s="290"/>
      <c r="G75" s="292"/>
      <c r="H75" s="290"/>
      <c r="J75" s="131"/>
    </row>
    <row r="76" spans="2:10" ht="15" customHeight="1">
      <c r="D76" s="256" t="s">
        <v>252</v>
      </c>
      <c r="G76" s="70"/>
      <c r="H76" s="81"/>
      <c r="J76" s="131"/>
    </row>
    <row r="77" spans="2:10" ht="15" customHeight="1">
      <c r="D77" s="256"/>
      <c r="G77" s="70"/>
      <c r="H77" s="81"/>
      <c r="J77" s="131"/>
    </row>
    <row r="78" spans="2:10" ht="15" customHeight="1">
      <c r="D78" s="256"/>
      <c r="G78" s="70"/>
      <c r="H78" s="81"/>
      <c r="J78" s="131"/>
    </row>
    <row r="79" spans="2:10" ht="29">
      <c r="B79" s="211" t="s">
        <v>253</v>
      </c>
      <c r="C79" s="177"/>
      <c r="D79" s="258" t="s">
        <v>254</v>
      </c>
      <c r="E79" s="179">
        <v>2</v>
      </c>
      <c r="F79" s="73" t="s">
        <v>229</v>
      </c>
      <c r="G79" s="178"/>
      <c r="H79" s="81">
        <f>G79</f>
        <v>0</v>
      </c>
      <c r="J79" s="131"/>
    </row>
    <row r="80" spans="2:10">
      <c r="B80" s="211"/>
      <c r="C80" s="177"/>
      <c r="D80" s="258"/>
      <c r="E80" s="179"/>
      <c r="F80" s="73"/>
      <c r="G80" s="213"/>
      <c r="H80" s="81"/>
      <c r="J80" s="131"/>
    </row>
    <row r="81" spans="1:10">
      <c r="B81" s="98"/>
      <c r="C81" s="98"/>
      <c r="D81" s="71"/>
      <c r="E81" s="92"/>
      <c r="F81" s="71"/>
      <c r="G81" s="72"/>
      <c r="H81" s="72"/>
      <c r="J81" s="131"/>
    </row>
    <row r="82" spans="1:10">
      <c r="B82" s="95" t="s">
        <v>255</v>
      </c>
      <c r="C82" s="95"/>
      <c r="E82" s="69"/>
      <c r="J82" s="131"/>
    </row>
    <row r="83" spans="1:10" ht="29">
      <c r="B83" s="93" t="s">
        <v>256</v>
      </c>
      <c r="C83" s="95"/>
      <c r="D83" s="210" t="s">
        <v>257</v>
      </c>
      <c r="E83" s="179">
        <v>1</v>
      </c>
      <c r="F83" s="73" t="s">
        <v>258</v>
      </c>
      <c r="G83" s="178"/>
      <c r="H83" s="81">
        <f>E83*G83</f>
        <v>0</v>
      </c>
      <c r="J83" s="131"/>
    </row>
    <row r="84" spans="1:10">
      <c r="B84" s="95"/>
      <c r="C84" s="95"/>
      <c r="D84" s="210"/>
      <c r="E84" s="179"/>
      <c r="F84" s="73"/>
      <c r="G84" s="70"/>
      <c r="H84" s="81"/>
      <c r="J84" s="131"/>
    </row>
    <row r="85" spans="1:10" ht="29">
      <c r="B85" s="93" t="s">
        <v>259</v>
      </c>
      <c r="D85" s="210" t="s">
        <v>260</v>
      </c>
      <c r="E85" s="179">
        <v>1</v>
      </c>
      <c r="F85" s="73" t="s">
        <v>258</v>
      </c>
      <c r="G85" s="178"/>
      <c r="H85" s="81">
        <f>E85*G85</f>
        <v>0</v>
      </c>
      <c r="J85" s="131"/>
    </row>
    <row r="86" spans="1:10">
      <c r="D86" s="210"/>
      <c r="E86" s="179"/>
      <c r="F86" s="73"/>
      <c r="G86" s="70"/>
      <c r="H86" s="81"/>
      <c r="J86" s="131"/>
    </row>
    <row r="87" spans="1:10">
      <c r="B87" s="98"/>
      <c r="C87" s="98"/>
      <c r="D87" s="71"/>
      <c r="E87" s="92"/>
      <c r="F87" s="71"/>
      <c r="G87" s="72"/>
      <c r="H87" s="72"/>
      <c r="J87" s="131"/>
    </row>
    <row r="88" spans="1:10">
      <c r="B88" s="95" t="s">
        <v>261</v>
      </c>
      <c r="C88" s="95"/>
      <c r="G88" s="81"/>
      <c r="H88" s="133">
        <f>H38+H43+H47+H53+H55+H59+H67+H70+H79+H83+H85</f>
        <v>0</v>
      </c>
      <c r="J88" s="131"/>
    </row>
    <row r="89" spans="1:10">
      <c r="G89" s="81"/>
      <c r="H89" s="81"/>
      <c r="J89" s="131"/>
    </row>
    <row r="90" spans="1:10">
      <c r="B90" s="95" t="s">
        <v>262</v>
      </c>
      <c r="C90" s="95"/>
      <c r="E90" s="59"/>
      <c r="F90" s="59"/>
      <c r="G90" s="81"/>
      <c r="H90" s="150" t="str">
        <f>IF(H88&lt;G96,E95,IF(H88&lt;G97,E96,E97))</f>
        <v>Up to 90% Res LTC</v>
      </c>
      <c r="J90" s="131"/>
    </row>
    <row r="91" spans="1:10" s="59" customFormat="1" ht="6" customHeight="1">
      <c r="B91" s="93"/>
      <c r="C91" s="93"/>
      <c r="D91"/>
      <c r="I91"/>
      <c r="J91" s="131"/>
    </row>
    <row r="92" spans="1:10" s="59" customFormat="1" ht="6" customHeight="1">
      <c r="A92" s="131"/>
      <c r="B92" s="84"/>
      <c r="C92" s="84"/>
      <c r="D92" s="84"/>
      <c r="E92" s="84"/>
      <c r="F92" s="84"/>
      <c r="G92" s="84"/>
      <c r="H92" s="84"/>
      <c r="I92" s="84"/>
      <c r="J92" s="131"/>
    </row>
    <row r="94" spans="1:10" s="59" customFormat="1">
      <c r="A94" s="154"/>
      <c r="B94" s="154"/>
      <c r="C94" s="93"/>
      <c r="D94" s="75" t="s">
        <v>263</v>
      </c>
      <c r="E94" s="289" t="s">
        <v>264</v>
      </c>
      <c r="F94" s="289"/>
      <c r="G94" s="59" t="s">
        <v>265</v>
      </c>
      <c r="H94" s="59" t="s">
        <v>266</v>
      </c>
      <c r="I94"/>
      <c r="J94"/>
    </row>
    <row r="95" spans="1:10" s="59" customFormat="1">
      <c r="A95" s="154"/>
      <c r="B95" s="154"/>
      <c r="C95" s="93"/>
      <c r="D95">
        <v>3</v>
      </c>
      <c r="E95" s="289" t="s">
        <v>267</v>
      </c>
      <c r="F95" s="289"/>
      <c r="G95" s="59">
        <v>0</v>
      </c>
      <c r="H95" s="59">
        <v>9</v>
      </c>
      <c r="I95"/>
      <c r="J95"/>
    </row>
    <row r="96" spans="1:10" s="59" customFormat="1">
      <c r="B96" s="93"/>
      <c r="C96" s="93"/>
      <c r="D96">
        <v>2</v>
      </c>
      <c r="E96" s="289" t="s">
        <v>268</v>
      </c>
      <c r="F96" s="289"/>
      <c r="G96" s="59">
        <v>10</v>
      </c>
      <c r="H96" s="59">
        <v>18</v>
      </c>
      <c r="I96"/>
      <c r="J96"/>
    </row>
    <row r="97" spans="1:8">
      <c r="A97" s="157"/>
      <c r="B97" s="158"/>
      <c r="D97">
        <v>1</v>
      </c>
      <c r="E97" s="289" t="s">
        <v>269</v>
      </c>
      <c r="F97" s="289"/>
      <c r="G97" s="59">
        <v>19</v>
      </c>
      <c r="H97" s="59">
        <v>25</v>
      </c>
    </row>
    <row r="98" spans="1:8">
      <c r="A98" s="157"/>
      <c r="B98" s="158"/>
    </row>
    <row r="99" spans="1:8" hidden="1">
      <c r="G99" s="76"/>
    </row>
    <row r="100" spans="1:8" hidden="1">
      <c r="E100" s="76" t="s">
        <v>270</v>
      </c>
      <c r="F100" s="76">
        <v>0</v>
      </c>
      <c r="G100" s="76">
        <v>0</v>
      </c>
      <c r="H100" s="76">
        <v>0</v>
      </c>
    </row>
    <row r="101" spans="1:8" hidden="1">
      <c r="E101" s="76" t="s">
        <v>271</v>
      </c>
      <c r="F101" s="76">
        <v>1</v>
      </c>
      <c r="G101" s="76">
        <v>2</v>
      </c>
      <c r="H101" s="76">
        <v>1</v>
      </c>
    </row>
    <row r="102" spans="1:8" hidden="1">
      <c r="E102" s="76"/>
      <c r="F102" s="76">
        <v>2</v>
      </c>
      <c r="G102" s="76"/>
      <c r="H102" s="76">
        <v>2</v>
      </c>
    </row>
    <row r="103" spans="1:8" hidden="1">
      <c r="E103" s="76"/>
      <c r="F103" s="76"/>
      <c r="G103" s="76"/>
      <c r="H103" s="76">
        <v>3</v>
      </c>
    </row>
    <row r="104" spans="1:8" hidden="1">
      <c r="E104" s="76"/>
      <c r="F104" s="76"/>
      <c r="G104" s="76"/>
      <c r="H104" s="76">
        <v>5</v>
      </c>
    </row>
    <row r="105" spans="1:8" hidden="1">
      <c r="E105" s="76"/>
      <c r="F105" s="76"/>
      <c r="G105" s="76"/>
      <c r="H105" s="76"/>
    </row>
    <row r="106" spans="1:8" hidden="1">
      <c r="F106" s="59" t="s">
        <v>265</v>
      </c>
      <c r="G106" s="59" t="s">
        <v>266</v>
      </c>
    </row>
    <row r="107" spans="1:8" hidden="1">
      <c r="E107" s="53">
        <v>0.9</v>
      </c>
      <c r="F107" s="59">
        <v>0</v>
      </c>
      <c r="G107" s="59">
        <v>9</v>
      </c>
    </row>
    <row r="108" spans="1:8" hidden="1">
      <c r="E108" s="53">
        <v>0.95</v>
      </c>
      <c r="F108" s="59">
        <v>10</v>
      </c>
      <c r="G108" s="59">
        <v>18</v>
      </c>
    </row>
    <row r="109" spans="1:8">
      <c r="E109" s="53"/>
      <c r="F109" s="59"/>
    </row>
  </sheetData>
  <sheetProtection algorithmName="SHA-512" hashValue="toK1iz92nDTPqMRV682O5M6mSGy+0T+6Wh5EByNp81m1Vq24SoV/aAeks7lCPircQ8Eqf17WAKQNVdraqY1Z5g==" saltValue="FvQlR0f16TpZgXyXu8wIbA==" spinCount="100000" sheet="1"/>
  <mergeCells count="28">
    <mergeCell ref="D16:E16"/>
    <mergeCell ref="D19:E19"/>
    <mergeCell ref="D21:E21"/>
    <mergeCell ref="D23:E23"/>
    <mergeCell ref="F38:F40"/>
    <mergeCell ref="D26:E26"/>
    <mergeCell ref="D27:E27"/>
    <mergeCell ref="D30:E30"/>
    <mergeCell ref="D32:E32"/>
    <mergeCell ref="G70:G75"/>
    <mergeCell ref="H70:H75"/>
    <mergeCell ref="G38:G40"/>
    <mergeCell ref="H38:H40"/>
    <mergeCell ref="F43:F45"/>
    <mergeCell ref="G43:G45"/>
    <mergeCell ref="H43:H45"/>
    <mergeCell ref="G47:G50"/>
    <mergeCell ref="H47:H50"/>
    <mergeCell ref="F59:F63"/>
    <mergeCell ref="G59:G63"/>
    <mergeCell ref="H59:H63"/>
    <mergeCell ref="E94:F94"/>
    <mergeCell ref="E95:F95"/>
    <mergeCell ref="E96:F96"/>
    <mergeCell ref="E97:F97"/>
    <mergeCell ref="F47:F50"/>
    <mergeCell ref="E70:E75"/>
    <mergeCell ref="F70:F75"/>
  </mergeCells>
  <dataValidations count="7">
    <dataValidation type="list" allowBlank="1" showInputMessage="1" showErrorMessage="1" sqref="G38:G40 G43:G45 G47:G50" xr:uid="{00000000-0002-0000-0500-000000000000}">
      <formula1>$H$99:$H$103</formula1>
    </dataValidation>
    <dataValidation type="list" allowBlank="1" showInputMessage="1" showErrorMessage="1" sqref="G67 G83 G85" xr:uid="{00000000-0002-0000-0500-000001000000}">
      <formula1>$F$99:$F$101</formula1>
    </dataValidation>
    <dataValidation type="list" allowBlank="1" showInputMessage="1" showErrorMessage="1" sqref="G59:G63" xr:uid="{00000000-0002-0000-0500-000002000000}">
      <formula1>$H$99:$H$104</formula1>
    </dataValidation>
    <dataValidation type="list" allowBlank="1" showInputMessage="1" sqref="G26" xr:uid="{00000000-0002-0000-0500-000003000000}">
      <formula1>$E$99:$E$101</formula1>
    </dataValidation>
    <dataValidation type="list" allowBlank="1" showInputMessage="1" showErrorMessage="1" sqref="G30 G23 G19 G21 G28" xr:uid="{00000000-0002-0000-0500-000004000000}">
      <formula1>$E$99:$E$101</formula1>
    </dataValidation>
    <dataValidation type="list" allowBlank="1" showInputMessage="1" showErrorMessage="1" sqref="G70:G75" xr:uid="{00000000-0002-0000-0500-000005000000}">
      <formula1>$H$99:$H$102</formula1>
    </dataValidation>
    <dataValidation type="list" allowBlank="1" showInputMessage="1" showErrorMessage="1" sqref="G53 G55 G79" xr:uid="{00000000-0002-0000-0500-000006000000}">
      <formula1>$G$99:$G$101</formula1>
    </dataValidation>
  </dataValidations>
  <pageMargins left="0.70866141732283472" right="0.70866141732283472" top="0.74803149606299213" bottom="0.74803149606299213" header="0.31496062992125984" footer="0.31496062992125984"/>
  <pageSetup scale="45" fitToHeight="0" orientation="portrait" r:id="rId1"/>
  <ignoredErrors>
    <ignoredError sqref="G2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gotoSheet_NonResidential">
                <anchor moveWithCells="1" sizeWithCells="1">
                  <from>
                    <xdr:col>1</xdr:col>
                    <xdr:colOff>12700</xdr:colOff>
                    <xdr:row>93</xdr:row>
                    <xdr:rowOff>19050</xdr:rowOff>
                  </from>
                  <to>
                    <xdr:col>1</xdr:col>
                    <xdr:colOff>850900</xdr:colOff>
                    <xdr:row>94</xdr:row>
                    <xdr:rowOff>171450</xdr:rowOff>
                  </to>
                </anchor>
              </controlPr>
            </control>
          </mc:Choice>
        </mc:AlternateContent>
        <mc:AlternateContent xmlns:mc="http://schemas.openxmlformats.org/markup-compatibility/2006">
          <mc:Choice Requires="x14">
            <control shapeId="1028" r:id="rId5" name="Button 4">
              <controlPr defaultSize="0" print="0" autoFill="0" autoPict="0" macro="[0]!resetThisPage">
                <anchor moveWithCells="1" sizeWithCells="1">
                  <from>
                    <xdr:col>1</xdr:col>
                    <xdr:colOff>0</xdr:colOff>
                    <xdr:row>96</xdr:row>
                    <xdr:rowOff>38100</xdr:rowOff>
                  </from>
                  <to>
                    <xdr:col>1</xdr:col>
                    <xdr:colOff>838200</xdr:colOff>
                    <xdr:row>97</xdr:row>
                    <xdr:rowOff>184150</xdr:rowOff>
                  </to>
                </anchor>
              </controlPr>
            </control>
          </mc:Choice>
        </mc:AlternateContent>
        <mc:AlternateContent xmlns:mc="http://schemas.openxmlformats.org/markup-compatibility/2006">
          <mc:Choice Requires="x14">
            <control shapeId="1031" r:id="rId6" name="Button 7">
              <controlPr defaultSize="0" print="0" autoFill="0" autoPict="0" macro="[0]!resetAll">
                <anchor moveWithCells="1" sizeWithCells="1">
                  <from>
                    <xdr:col>1</xdr:col>
                    <xdr:colOff>1009650</xdr:colOff>
                    <xdr:row>96</xdr:row>
                    <xdr:rowOff>38100</xdr:rowOff>
                  </from>
                  <to>
                    <xdr:col>1</xdr:col>
                    <xdr:colOff>1841500</xdr:colOff>
                    <xdr:row>97</xdr:row>
                    <xdr:rowOff>184150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I1900"/>
  <sheetViews>
    <sheetView showGridLines="0" showZeros="0" workbookViewId="0">
      <selection activeCell="E20" sqref="E20"/>
    </sheetView>
  </sheetViews>
  <sheetFormatPr defaultColWidth="9.1796875" defaultRowHeight="13"/>
  <cols>
    <col min="1" max="1" width="5.54296875" style="6" customWidth="1"/>
    <col min="2" max="2" width="7.81640625" style="6" customWidth="1"/>
    <col min="3" max="3" width="7.81640625" style="7" customWidth="1"/>
    <col min="4" max="4" width="8.54296875" style="7" customWidth="1"/>
    <col min="5" max="5" width="11.1796875" style="7" customWidth="1"/>
    <col min="6" max="6" width="11.54296875" style="6" customWidth="1"/>
    <col min="7" max="7" width="12.453125" style="6" customWidth="1"/>
    <col min="8" max="8" width="11.453125" style="6" customWidth="1"/>
    <col min="9" max="9" width="12.81640625" style="5" customWidth="1"/>
    <col min="10" max="10" width="7.7265625" style="4" customWidth="1"/>
    <col min="11" max="254" width="10.7265625" style="4" customWidth="1"/>
    <col min="255" max="16384" width="9.1796875" style="4"/>
  </cols>
  <sheetData>
    <row r="1" spans="1:9">
      <c r="A1" s="28" t="s">
        <v>272</v>
      </c>
      <c r="B1" s="10"/>
      <c r="C1" s="11"/>
      <c r="D1" s="11"/>
      <c r="E1" s="11"/>
      <c r="F1" s="10"/>
      <c r="G1" s="10"/>
      <c r="H1" s="10"/>
      <c r="I1" s="9"/>
    </row>
    <row r="2" spans="1:9">
      <c r="A2" s="10" t="s">
        <v>213</v>
      </c>
      <c r="B2" s="10" t="s">
        <v>213</v>
      </c>
      <c r="C2" s="15" t="s">
        <v>213</v>
      </c>
      <c r="D2" s="27"/>
      <c r="E2" s="11"/>
      <c r="F2" s="10"/>
      <c r="G2" s="8"/>
      <c r="H2" s="8"/>
      <c r="I2" s="9"/>
    </row>
    <row r="3" spans="1:9" ht="12.5">
      <c r="A3" s="8"/>
      <c r="B3" s="8"/>
      <c r="C3" s="14" t="s">
        <v>273</v>
      </c>
      <c r="D3" s="11"/>
      <c r="E3" s="26">
        <v>20000000</v>
      </c>
      <c r="F3" s="24"/>
      <c r="G3" s="19" t="s">
        <v>274</v>
      </c>
      <c r="H3" s="23">
        <f>E6*E7*E9</f>
        <v>3948787.8802890573</v>
      </c>
      <c r="I3" s="15" t="s">
        <v>275</v>
      </c>
    </row>
    <row r="4" spans="1:9" ht="12.5">
      <c r="A4" s="8"/>
      <c r="B4" s="8"/>
      <c r="C4" s="14" t="s">
        <v>276</v>
      </c>
      <c r="D4" s="12"/>
      <c r="E4" s="25">
        <v>2.5000000000000001E-2</v>
      </c>
      <c r="F4" s="24"/>
      <c r="G4" s="19"/>
      <c r="H4" s="23"/>
      <c r="I4" s="9"/>
    </row>
    <row r="5" spans="1:9" ht="12.5">
      <c r="A5" s="8"/>
      <c r="B5" s="8"/>
      <c r="C5" s="14" t="s">
        <v>277</v>
      </c>
      <c r="D5" s="12"/>
      <c r="E5" s="21">
        <v>2</v>
      </c>
      <c r="F5" s="15" t="s">
        <v>278</v>
      </c>
      <c r="G5" s="11"/>
      <c r="H5" s="10"/>
      <c r="I5" s="9"/>
    </row>
    <row r="6" spans="1:9" ht="12.5">
      <c r="A6" s="8"/>
      <c r="B6" s="8"/>
      <c r="C6" s="14" t="s">
        <v>279</v>
      </c>
      <c r="D6" s="12"/>
      <c r="E6" s="21">
        <v>12</v>
      </c>
      <c r="F6" s="15" t="s">
        <v>280</v>
      </c>
      <c r="G6" s="11"/>
      <c r="H6" s="8"/>
      <c r="I6" s="9"/>
    </row>
    <row r="7" spans="1:9" ht="12.5">
      <c r="A7" s="8"/>
      <c r="B7" s="8"/>
      <c r="C7" s="14" t="s">
        <v>281</v>
      </c>
      <c r="D7" s="12"/>
      <c r="E7" s="22">
        <v>5</v>
      </c>
      <c r="F7" s="15" t="s">
        <v>282</v>
      </c>
      <c r="G7" s="11"/>
      <c r="H7" s="8"/>
      <c r="I7" s="9"/>
    </row>
    <row r="8" spans="1:9" ht="12.5">
      <c r="A8" s="8"/>
      <c r="B8" s="8"/>
      <c r="C8" s="14" t="s">
        <v>283</v>
      </c>
      <c r="D8" s="12"/>
      <c r="E8" s="21">
        <v>40</v>
      </c>
      <c r="F8" s="11" t="s">
        <v>282</v>
      </c>
      <c r="G8" s="11"/>
      <c r="H8" s="10"/>
      <c r="I8" s="9"/>
    </row>
    <row r="9" spans="1:9" ht="12.5">
      <c r="A9" s="8"/>
      <c r="B9" s="8"/>
      <c r="C9" s="14" t="s">
        <v>284</v>
      </c>
      <c r="D9" s="12"/>
      <c r="E9" s="20">
        <f>(E3*(((1+E4/E5)^(E5/E6))-1)/((1-(1+E4/E5)^(-E8*E5))))</f>
        <v>65813.131338150954</v>
      </c>
      <c r="F9" s="19" t="s">
        <v>285</v>
      </c>
      <c r="G9" s="13">
        <v>0</v>
      </c>
      <c r="H9" s="8"/>
      <c r="I9" s="9"/>
    </row>
    <row r="10" spans="1:9" ht="12.5">
      <c r="A10" s="8"/>
      <c r="B10" s="8"/>
      <c r="C10" s="14" t="s">
        <v>286</v>
      </c>
      <c r="D10" s="12"/>
      <c r="E10" s="18">
        <f>((1+E4/E5)^(E5/E6))-1</f>
        <v>2.0725647992037022E-3</v>
      </c>
      <c r="F10" s="8"/>
      <c r="G10" s="17" t="s">
        <v>287</v>
      </c>
      <c r="H10" s="16"/>
      <c r="I10" s="9"/>
    </row>
    <row r="11" spans="1:9" ht="12.5">
      <c r="A11" s="10"/>
      <c r="B11" s="15"/>
      <c r="C11" s="14" t="s">
        <v>288</v>
      </c>
      <c r="D11" s="11"/>
      <c r="E11" s="13">
        <f>E9*12</f>
        <v>789757.5760578115</v>
      </c>
      <c r="F11" s="10"/>
      <c r="G11" s="10"/>
      <c r="H11" s="10"/>
      <c r="I11" s="9"/>
    </row>
    <row r="12" spans="1:9" ht="12.5">
      <c r="A12" s="10"/>
      <c r="B12" s="15"/>
      <c r="C12" s="14"/>
      <c r="D12" s="11"/>
      <c r="E12" s="13"/>
      <c r="F12" s="10"/>
      <c r="G12" s="10"/>
      <c r="H12" s="10"/>
      <c r="I12" s="9"/>
    </row>
    <row r="13" spans="1:9" s="8" customFormat="1" ht="12.5"/>
    <row r="14" spans="1:9" s="8" customFormat="1" ht="12.5"/>
    <row r="15" spans="1:9" s="8" customFormat="1" ht="12.5"/>
    <row r="16" spans="1:9" s="8" customFormat="1" ht="12.5"/>
    <row r="17" s="8" customFormat="1" ht="12.5"/>
    <row r="18" s="8" customFormat="1" ht="12.5"/>
    <row r="19" s="8" customFormat="1" ht="12.5"/>
    <row r="20" s="8" customFormat="1" ht="12.5"/>
    <row r="21" s="8" customFormat="1" ht="12.5"/>
    <row r="22" s="8" customFormat="1" ht="12.5"/>
    <row r="23" s="8" customFormat="1" ht="12.5"/>
    <row r="24" s="8" customFormat="1" ht="12.5"/>
    <row r="25" s="8" customFormat="1" ht="12.5"/>
    <row r="26" s="8" customFormat="1" ht="12.5"/>
    <row r="27" s="8" customFormat="1" ht="12.5"/>
    <row r="28" s="8" customFormat="1" ht="12.5"/>
    <row r="29" s="8" customFormat="1" ht="12.5"/>
    <row r="30" s="8" customFormat="1" ht="12.5"/>
    <row r="31" s="8" customFormat="1" ht="12.5"/>
    <row r="32" s="8" customFormat="1" ht="12.5"/>
    <row r="33" s="8" customFormat="1" ht="12.5"/>
    <row r="34" s="8" customFormat="1" ht="12.5"/>
    <row r="35" s="8" customFormat="1" ht="12.5"/>
    <row r="36" s="8" customFormat="1" ht="12.5"/>
    <row r="37" s="8" customFormat="1" ht="12.5"/>
    <row r="38" s="8" customFormat="1" ht="12.5"/>
    <row r="39" s="8" customFormat="1" ht="12.5"/>
    <row r="40" s="8" customFormat="1" ht="12.5"/>
    <row r="41" s="8" customFormat="1" ht="12.5"/>
    <row r="42" s="8" customFormat="1" ht="12.5"/>
    <row r="43" s="8" customFormat="1" ht="12.5"/>
    <row r="44" s="8" customFormat="1" ht="12.5"/>
    <row r="45" s="8" customFormat="1" ht="12.5"/>
    <row r="46" s="8" customFormat="1" ht="12.5"/>
    <row r="47" s="8" customFormat="1" ht="12.5"/>
    <row r="48" s="8" customFormat="1" ht="12.5"/>
    <row r="49" s="8" customFormat="1" ht="12.5"/>
    <row r="50" s="8" customFormat="1" ht="12.5"/>
    <row r="51" s="8" customFormat="1" ht="12.5"/>
    <row r="52" s="8" customFormat="1" ht="12.5"/>
    <row r="53" s="8" customFormat="1" ht="12.5"/>
    <row r="54" s="8" customFormat="1" ht="12.5"/>
    <row r="55" s="8" customFormat="1" ht="12.5"/>
    <row r="56" s="8" customFormat="1" ht="12.5"/>
    <row r="57" s="8" customFormat="1" ht="12.5"/>
    <row r="58" s="8" customFormat="1" ht="12.5"/>
    <row r="59" s="8" customFormat="1" ht="12.5"/>
    <row r="60" s="8" customFormat="1" ht="12.5"/>
    <row r="61" s="8" customFormat="1" ht="12.5"/>
    <row r="62" s="8" customFormat="1" ht="12.5"/>
    <row r="63" s="8" customFormat="1" ht="12.5"/>
    <row r="64" s="8" customFormat="1" ht="12.5"/>
    <row r="65" s="8" customFormat="1" ht="12.5"/>
    <row r="66" s="8" customFormat="1" ht="12.5"/>
    <row r="67" s="8" customFormat="1" ht="12.5"/>
    <row r="68" s="8" customFormat="1" ht="12.5"/>
    <row r="69" s="8" customFormat="1" ht="12.5"/>
    <row r="70" s="8" customFormat="1" ht="12.5"/>
    <row r="71" s="8" customFormat="1" ht="12.5"/>
    <row r="72" s="8" customFormat="1" ht="12.5"/>
    <row r="73" s="8" customFormat="1" ht="12.5"/>
    <row r="74" s="8" customFormat="1" ht="12.5"/>
    <row r="75" s="8" customFormat="1" ht="12.5"/>
    <row r="76" s="8" customFormat="1" ht="12.5"/>
    <row r="77" s="8" customFormat="1" ht="12.5"/>
    <row r="78" s="8" customFormat="1" ht="12.5"/>
    <row r="79" s="8" customFormat="1" ht="12.5"/>
    <row r="80" s="8" customFormat="1" ht="12.5"/>
    <row r="81" s="8" customFormat="1" ht="12.5"/>
    <row r="82" s="8" customFormat="1" ht="12.5"/>
    <row r="83" s="8" customFormat="1" ht="12.5"/>
    <row r="84" s="8" customFormat="1" ht="12.5"/>
    <row r="85" s="8" customFormat="1" ht="12.5"/>
    <row r="86" s="8" customFormat="1" ht="12.5"/>
    <row r="87" s="8" customFormat="1" ht="12.5"/>
    <row r="88" s="8" customFormat="1" ht="12.5"/>
    <row r="89" s="8" customFormat="1" ht="12.5"/>
    <row r="90" s="8" customFormat="1" ht="12.5"/>
    <row r="91" s="8" customFormat="1" ht="12.5"/>
    <row r="92" s="8" customFormat="1" ht="12.5"/>
    <row r="93" s="8" customFormat="1" ht="12.5"/>
    <row r="94" s="8" customFormat="1" ht="12.5"/>
    <row r="95" s="8" customFormat="1" ht="12.5"/>
    <row r="96" s="8" customFormat="1" ht="12.5"/>
    <row r="97" s="8" customFormat="1" ht="12.5"/>
    <row r="98" s="8" customFormat="1" ht="12.5"/>
    <row r="99" s="8" customFormat="1" ht="12.5"/>
    <row r="100" s="8" customFormat="1" ht="12.5"/>
    <row r="101" s="8" customFormat="1" ht="12.5"/>
    <row r="102" s="8" customFormat="1" ht="12.5"/>
    <row r="103" s="8" customFormat="1" ht="12.5"/>
    <row r="104" s="8" customFormat="1" ht="12.5"/>
    <row r="105" s="8" customFormat="1" ht="12.5"/>
    <row r="106" s="8" customFormat="1" ht="12.5"/>
    <row r="107" s="8" customFormat="1" ht="12.5"/>
    <row r="108" s="8" customFormat="1" ht="12.5"/>
    <row r="109" s="8" customFormat="1" ht="12.5"/>
    <row r="110" s="8" customFormat="1" ht="12.5"/>
    <row r="111" s="8" customFormat="1" ht="12.5"/>
    <row r="112" s="8" customFormat="1" ht="12.5"/>
    <row r="113" s="8" customFormat="1" ht="12.5"/>
    <row r="114" s="8" customFormat="1" ht="12.5"/>
    <row r="115" s="8" customFormat="1" ht="12.5"/>
    <row r="116" s="8" customFormat="1" ht="12.5"/>
    <row r="117" s="8" customFormat="1" ht="12.5"/>
    <row r="118" s="8" customFormat="1" ht="12.5"/>
    <row r="119" s="8" customFormat="1" ht="12.5"/>
    <row r="120" s="8" customFormat="1" ht="12.5"/>
    <row r="121" s="8" customFormat="1" ht="12.5"/>
    <row r="122" s="8" customFormat="1" ht="12.5"/>
    <row r="123" s="8" customFormat="1" ht="12.5"/>
    <row r="124" s="8" customFormat="1" ht="12.5"/>
    <row r="125" s="8" customFormat="1" ht="12.5"/>
    <row r="126" s="8" customFormat="1" ht="12.5"/>
    <row r="127" s="8" customFormat="1" ht="12.5"/>
    <row r="128" s="8" customFormat="1" ht="12.5"/>
    <row r="129" s="8" customFormat="1" ht="12.5"/>
    <row r="130" s="8" customFormat="1" ht="12.5"/>
    <row r="131" s="8" customFormat="1" ht="12.5"/>
    <row r="132" s="8" customFormat="1" ht="12.5"/>
    <row r="133" s="8" customFormat="1" ht="12.5"/>
    <row r="134" s="8" customFormat="1" ht="12.5"/>
    <row r="135" s="8" customFormat="1" ht="12.5"/>
    <row r="136" s="8" customFormat="1" ht="12.5"/>
    <row r="137" s="8" customFormat="1" ht="12.5"/>
    <row r="138" s="8" customFormat="1" ht="12.5"/>
    <row r="139" s="8" customFormat="1" ht="12.5"/>
    <row r="140" s="8" customFormat="1" ht="12.5"/>
    <row r="141" s="8" customFormat="1" ht="12.5"/>
    <row r="142" s="8" customFormat="1" ht="12.5"/>
    <row r="143" s="8" customFormat="1" ht="12.5"/>
    <row r="144" s="8" customFormat="1" ht="12.5"/>
    <row r="145" s="8" customFormat="1" ht="12.5"/>
    <row r="146" s="8" customFormat="1" ht="12.5"/>
    <row r="147" s="8" customFormat="1" ht="12.5"/>
    <row r="148" s="8" customFormat="1" ht="12.5"/>
    <row r="149" s="8" customFormat="1" ht="12.5"/>
    <row r="150" s="8" customFormat="1" ht="12.5"/>
    <row r="151" s="8" customFormat="1" ht="12.5"/>
    <row r="152" s="8" customFormat="1" ht="12.5"/>
    <row r="153" s="8" customFormat="1" ht="12.5"/>
    <row r="154" s="8" customFormat="1" ht="12.5"/>
    <row r="155" s="8" customFormat="1" ht="12.5"/>
    <row r="156" s="8" customFormat="1" ht="12.5"/>
    <row r="157" s="8" customFormat="1" ht="12.5"/>
    <row r="158" s="8" customFormat="1" ht="12.5"/>
    <row r="159" s="8" customFormat="1" ht="12.5"/>
    <row r="160" s="8" customFormat="1" ht="12.5"/>
    <row r="161" s="8" customFormat="1" ht="12.5"/>
    <row r="162" s="8" customFormat="1" ht="12.5"/>
    <row r="163" s="8" customFormat="1" ht="12.5"/>
    <row r="164" s="8" customFormat="1" ht="12.5"/>
    <row r="165" s="8" customFormat="1" ht="12.5"/>
    <row r="166" s="8" customFormat="1" ht="12.5"/>
    <row r="167" s="8" customFormat="1" ht="12.5"/>
    <row r="168" s="8" customFormat="1" ht="12.5"/>
    <row r="169" s="8" customFormat="1" ht="12.5"/>
    <row r="170" s="8" customFormat="1" ht="12.5"/>
    <row r="171" s="8" customFormat="1" ht="12.5"/>
    <row r="172" s="8" customFormat="1" ht="12.5"/>
    <row r="173" s="8" customFormat="1" ht="12.5"/>
    <row r="174" s="8" customFormat="1" ht="12.5"/>
    <row r="175" s="8" customFormat="1" ht="12.5"/>
    <row r="176" s="8" customFormat="1" ht="12.5"/>
    <row r="177" s="8" customFormat="1" ht="12.5"/>
    <row r="178" s="8" customFormat="1" ht="12.5"/>
    <row r="179" s="8" customFormat="1" ht="12.5"/>
    <row r="180" s="8" customFormat="1" ht="12.5"/>
    <row r="181" s="8" customFormat="1" ht="12.5"/>
    <row r="182" s="8" customFormat="1" ht="12.5"/>
    <row r="183" s="8" customFormat="1" ht="12.5"/>
    <row r="184" s="8" customFormat="1" ht="12.5"/>
    <row r="185" s="8" customFormat="1" ht="12.5"/>
    <row r="186" s="8" customFormat="1" ht="12.5"/>
    <row r="187" s="8" customFormat="1" ht="12.5"/>
    <row r="188" s="8" customFormat="1" ht="12.5"/>
    <row r="189" s="8" customFormat="1" ht="12.5"/>
    <row r="190" s="8" customFormat="1" ht="12.5"/>
    <row r="191" s="8" customFormat="1" ht="12.5"/>
    <row r="192" s="8" customFormat="1" ht="12.5"/>
    <row r="193" s="8" customFormat="1" ht="12.5"/>
    <row r="194" s="8" customFormat="1" ht="12.5"/>
    <row r="195" s="8" customFormat="1" ht="12.5"/>
    <row r="196" s="8" customFormat="1" ht="12.5"/>
    <row r="197" s="8" customFormat="1" ht="12.5"/>
    <row r="198" s="8" customFormat="1" ht="12.5"/>
    <row r="199" s="8" customFormat="1" ht="12.5"/>
    <row r="200" s="8" customFormat="1" ht="12.5"/>
    <row r="201" s="8" customFormat="1" ht="12.5"/>
    <row r="202" s="8" customFormat="1" ht="12.5"/>
    <row r="203" s="8" customFormat="1" ht="12.5"/>
    <row r="204" s="8" customFormat="1" ht="12.5"/>
    <row r="205" s="8" customFormat="1" ht="12.5"/>
    <row r="206" s="8" customFormat="1" ht="12.5"/>
    <row r="207" s="8" customFormat="1" ht="12.5"/>
    <row r="208" s="8" customFormat="1" ht="12.5"/>
    <row r="209" s="8" customFormat="1" ht="12.5"/>
    <row r="210" s="8" customFormat="1" ht="12.5"/>
    <row r="211" s="8" customFormat="1" ht="12.5"/>
    <row r="212" s="8" customFormat="1" ht="12.5"/>
    <row r="213" s="8" customFormat="1" ht="12.5"/>
    <row r="214" s="8" customFormat="1" ht="12.5"/>
    <row r="215" s="8" customFormat="1" ht="12.5"/>
    <row r="216" s="8" customFormat="1" ht="12.5"/>
    <row r="217" s="8" customFormat="1" ht="12.5"/>
    <row r="218" s="8" customFormat="1" ht="12.5"/>
    <row r="219" s="8" customFormat="1" ht="12.5"/>
    <row r="220" s="8" customFormat="1" ht="12.5"/>
    <row r="221" s="8" customFormat="1" ht="12.5"/>
    <row r="222" s="8" customFormat="1" ht="12.5"/>
    <row r="223" s="8" customFormat="1" ht="12.5"/>
    <row r="224" s="8" customFormat="1" ht="12.5"/>
    <row r="225" s="8" customFormat="1" ht="12.5"/>
    <row r="226" s="8" customFormat="1" ht="12.5"/>
    <row r="227" s="8" customFormat="1" ht="12.5"/>
    <row r="228" s="8" customFormat="1" ht="12.5"/>
    <row r="229" s="8" customFormat="1" ht="12.5"/>
    <row r="230" s="8" customFormat="1" ht="12.5"/>
    <row r="231" s="8" customFormat="1" ht="12.5"/>
    <row r="232" s="8" customFormat="1" ht="12.5"/>
    <row r="233" s="8" customFormat="1" ht="12.5"/>
    <row r="234" s="8" customFormat="1" ht="12.5"/>
    <row r="235" s="8" customFormat="1" ht="12.5"/>
    <row r="236" s="8" customFormat="1" ht="12.5"/>
    <row r="237" s="8" customFormat="1" ht="12.5"/>
    <row r="238" s="8" customFormat="1" ht="12.5"/>
    <row r="239" s="8" customFormat="1" ht="12.5"/>
    <row r="240" s="8" customFormat="1" ht="12.5"/>
    <row r="241" s="8" customFormat="1" ht="12.5"/>
    <row r="242" s="8" customFormat="1" ht="12.5"/>
    <row r="243" s="8" customFormat="1" ht="12.5"/>
    <row r="244" s="8" customFormat="1" ht="12.5"/>
    <row r="245" s="8" customFormat="1" ht="12.5"/>
    <row r="246" s="8" customFormat="1" ht="12.5"/>
    <row r="247" s="8" customFormat="1" ht="12.5"/>
    <row r="248" s="8" customFormat="1" ht="12.5"/>
    <row r="249" s="8" customFormat="1" ht="12.5"/>
    <row r="250" s="8" customFormat="1" ht="12.5"/>
    <row r="251" s="8" customFormat="1" ht="12.5"/>
    <row r="252" s="8" customFormat="1" ht="12.5"/>
    <row r="253" s="8" customFormat="1" ht="12.5"/>
    <row r="254" s="8" customFormat="1" ht="12.5"/>
    <row r="255" s="8" customFormat="1" ht="12.5"/>
    <row r="256" s="8" customFormat="1" ht="12.5"/>
    <row r="257" s="8" customFormat="1" ht="12.5"/>
    <row r="258" s="8" customFormat="1" ht="12.5"/>
    <row r="259" s="8" customFormat="1" ht="12.5"/>
    <row r="260" s="8" customFormat="1" ht="12.5"/>
    <row r="261" s="8" customFormat="1" ht="12.5"/>
    <row r="262" s="8" customFormat="1" ht="12.5"/>
    <row r="263" s="8" customFormat="1" ht="12.5"/>
    <row r="264" s="8" customFormat="1" ht="12.5"/>
    <row r="265" s="8" customFormat="1" ht="12.5"/>
    <row r="266" s="8" customFormat="1" ht="12.5"/>
    <row r="267" s="8" customFormat="1" ht="12.5"/>
    <row r="268" s="8" customFormat="1" ht="12.5"/>
    <row r="269" s="8" customFormat="1" ht="12.5"/>
    <row r="270" s="8" customFormat="1" ht="12.5"/>
    <row r="271" s="8" customFormat="1" ht="12.5"/>
    <row r="272" s="8" customFormat="1" ht="12.5"/>
    <row r="273" s="8" customFormat="1" ht="12.5"/>
    <row r="274" s="8" customFormat="1" ht="12.5"/>
    <row r="275" s="8" customFormat="1" ht="12.5"/>
    <row r="276" s="8" customFormat="1" ht="12.5"/>
    <row r="277" s="8" customFormat="1" ht="12.5"/>
    <row r="278" s="8" customFormat="1" ht="12.5"/>
    <row r="279" s="8" customFormat="1" ht="12.5"/>
    <row r="280" s="8" customFormat="1" ht="12.5"/>
    <row r="281" s="8" customFormat="1" ht="12.5"/>
    <row r="282" s="8" customFormat="1" ht="12.5"/>
    <row r="283" s="8" customFormat="1" ht="12.5"/>
    <row r="284" s="8" customFormat="1" ht="12.5"/>
    <row r="285" s="8" customFormat="1" ht="12.5"/>
    <row r="286" s="8" customFormat="1" ht="12.5"/>
    <row r="287" s="8" customFormat="1" ht="12.5"/>
    <row r="288" s="8" customFormat="1" ht="12.5"/>
    <row r="289" s="8" customFormat="1" ht="12.5"/>
    <row r="290" s="8" customFormat="1" ht="12.5"/>
    <row r="291" s="8" customFormat="1" ht="12.5"/>
    <row r="292" s="8" customFormat="1" ht="12.5"/>
    <row r="293" s="8" customFormat="1" ht="12.5"/>
    <row r="294" s="8" customFormat="1" ht="12.5"/>
    <row r="295" s="8" customFormat="1" ht="12.5"/>
    <row r="296" s="8" customFormat="1" ht="12.5"/>
    <row r="297" s="8" customFormat="1" ht="12.5"/>
    <row r="298" s="8" customFormat="1" ht="12.5"/>
    <row r="299" s="8" customFormat="1" ht="12.5"/>
    <row r="300" s="8" customFormat="1" ht="12.5"/>
    <row r="301" s="8" customFormat="1" ht="12.5"/>
    <row r="302" s="8" customFormat="1" ht="12.5"/>
    <row r="303" s="8" customFormat="1" ht="12.5"/>
    <row r="304" s="8" customFormat="1" ht="12.5"/>
    <row r="305" s="8" customFormat="1" ht="12.5"/>
    <row r="306" s="8" customFormat="1" ht="12.5"/>
    <row r="307" s="8" customFormat="1" ht="12.5"/>
    <row r="308" s="8" customFormat="1" ht="12.5"/>
    <row r="309" s="8" customFormat="1" ht="12.5"/>
    <row r="310" s="8" customFormat="1" ht="12.5"/>
    <row r="311" s="8" customFormat="1" ht="12.5"/>
    <row r="312" s="8" customFormat="1" ht="12.5"/>
    <row r="313" s="8" customFormat="1" ht="12.5"/>
    <row r="314" s="8" customFormat="1" ht="12.5"/>
    <row r="315" s="8" customFormat="1" ht="12.5"/>
    <row r="316" s="8" customFormat="1" ht="12.5"/>
    <row r="317" s="8" customFormat="1" ht="12.5"/>
    <row r="318" s="8" customFormat="1" ht="12.5"/>
    <row r="319" s="8" customFormat="1" ht="12.5"/>
    <row r="320" s="8" customFormat="1" ht="12.5"/>
    <row r="321" s="8" customFormat="1" ht="12.5"/>
    <row r="322" s="8" customFormat="1" ht="12.5"/>
    <row r="323" s="8" customFormat="1" ht="12.5"/>
    <row r="324" s="8" customFormat="1" ht="12.5"/>
    <row r="325" s="8" customFormat="1" ht="12.5"/>
    <row r="326" s="8" customFormat="1" ht="12.5"/>
    <row r="327" s="8" customFormat="1" ht="12.5"/>
    <row r="328" s="8" customFormat="1" ht="12.5"/>
    <row r="329" s="8" customFormat="1" ht="12.5"/>
    <row r="330" s="8" customFormat="1" ht="12.5"/>
    <row r="331" s="8" customFormat="1" ht="12.5"/>
    <row r="332" s="8" customFormat="1" ht="12.5"/>
    <row r="333" s="8" customFormat="1" ht="12.5"/>
    <row r="334" s="8" customFormat="1" ht="12.5"/>
    <row r="335" s="8" customFormat="1" ht="12.5"/>
    <row r="336" s="8" customFormat="1" ht="12.5"/>
    <row r="337" s="8" customFormat="1" ht="12.5"/>
    <row r="338" s="8" customFormat="1" ht="12.5"/>
    <row r="339" s="8" customFormat="1" ht="12.5"/>
    <row r="340" s="8" customFormat="1" ht="12.5"/>
    <row r="341" s="8" customFormat="1" ht="12.5"/>
    <row r="342" s="8" customFormat="1" ht="12.5"/>
    <row r="343" s="8" customFormat="1" ht="12.5"/>
    <row r="344" s="8" customFormat="1" ht="12.5"/>
    <row r="345" s="8" customFormat="1" ht="12.5"/>
    <row r="346" s="8" customFormat="1" ht="12.5"/>
    <row r="347" s="8" customFormat="1" ht="12.5"/>
    <row r="348" s="8" customFormat="1" ht="12.5"/>
    <row r="349" s="8" customFormat="1" ht="12.5"/>
    <row r="350" s="8" customFormat="1" ht="12.5"/>
    <row r="351" s="8" customFormat="1" ht="12.5"/>
    <row r="352" s="8" customFormat="1" ht="12.5"/>
    <row r="353" s="8" customFormat="1" ht="12.5"/>
    <row r="354" s="8" customFormat="1" ht="12.5"/>
    <row r="355" s="8" customFormat="1" ht="12.5"/>
    <row r="356" s="8" customFormat="1" ht="12.5"/>
    <row r="357" s="8" customFormat="1" ht="12.5"/>
    <row r="358" s="8" customFormat="1" ht="12.5"/>
    <row r="359" s="8" customFormat="1" ht="12.5"/>
    <row r="360" s="8" customFormat="1" ht="12.5"/>
    <row r="361" s="8" customFormat="1" ht="12.5"/>
    <row r="362" s="8" customFormat="1" ht="12.5"/>
    <row r="363" s="8" customFormat="1" ht="12.5"/>
    <row r="364" s="8" customFormat="1" ht="12.5"/>
    <row r="365" s="8" customFormat="1" ht="12.5"/>
    <row r="366" s="8" customFormat="1" ht="12.5"/>
    <row r="367" s="8" customFormat="1" ht="12.5"/>
    <row r="368" s="8" customFormat="1" ht="12.5"/>
    <row r="369" s="8" customFormat="1" ht="12.5"/>
    <row r="370" s="8" customFormat="1" ht="12.5"/>
    <row r="371" s="8" customFormat="1" ht="12.5"/>
    <row r="372" s="8" customFormat="1" ht="12.5"/>
    <row r="373" s="8" customFormat="1" ht="12.5"/>
    <row r="374" s="8" customFormat="1" ht="12.5"/>
    <row r="375" s="8" customFormat="1" ht="12.5"/>
    <row r="376" s="8" customFormat="1" ht="12.5"/>
    <row r="377" s="8" customFormat="1" ht="12.5"/>
    <row r="378" s="8" customFormat="1" ht="12.5"/>
    <row r="379" s="8" customFormat="1" ht="12.5"/>
    <row r="380" s="8" customFormat="1" ht="12.5"/>
    <row r="381" s="8" customFormat="1" ht="12.5"/>
    <row r="382" s="8" customFormat="1" ht="12.5"/>
    <row r="383" s="8" customFormat="1" ht="12.5"/>
    <row r="384" s="8" customFormat="1" ht="12.5"/>
    <row r="385" s="8" customFormat="1" ht="12.5"/>
    <row r="386" s="8" customFormat="1" ht="12.5"/>
    <row r="387" s="8" customFormat="1" ht="12.5"/>
    <row r="388" s="8" customFormat="1" ht="12.5"/>
    <row r="389" s="8" customFormat="1" ht="12.5"/>
    <row r="390" s="8" customFormat="1" ht="12.5"/>
    <row r="391" s="8" customFormat="1" ht="12.5"/>
    <row r="392" s="8" customFormat="1" ht="12.5"/>
    <row r="393" s="8" customFormat="1" ht="12.5"/>
    <row r="394" s="8" customFormat="1" ht="12.5"/>
    <row r="395" s="8" customFormat="1" ht="12.5"/>
    <row r="396" s="8" customFormat="1" ht="12.5"/>
    <row r="397" s="8" customFormat="1" ht="12.5"/>
    <row r="398" s="8" customFormat="1" ht="12.5"/>
    <row r="399" s="8" customFormat="1" ht="12.5"/>
    <row r="400" s="8" customFormat="1" ht="12.5"/>
    <row r="401" s="8" customFormat="1" ht="12.5"/>
    <row r="402" s="8" customFormat="1" ht="12.5"/>
    <row r="403" s="8" customFormat="1" ht="12.5"/>
    <row r="404" s="8" customFormat="1" ht="12.5"/>
    <row r="405" s="8" customFormat="1" ht="12.5"/>
    <row r="406" s="8" customFormat="1" ht="12.5"/>
    <row r="407" s="8" customFormat="1" ht="12.5"/>
    <row r="408" s="8" customFormat="1" ht="12.5"/>
    <row r="409" s="8" customFormat="1" ht="12.5"/>
    <row r="410" s="8" customFormat="1" ht="12.5"/>
    <row r="411" s="8" customFormat="1" ht="12.5"/>
    <row r="412" s="8" customFormat="1" ht="12.5"/>
    <row r="413" s="8" customFormat="1" ht="12.5"/>
    <row r="414" s="8" customFormat="1" ht="12.5"/>
    <row r="415" s="8" customFormat="1" ht="12.5"/>
    <row r="416" s="8" customFormat="1" ht="12.5"/>
    <row r="417" s="8" customFormat="1" ht="12.5"/>
    <row r="418" s="8" customFormat="1" ht="12.5"/>
    <row r="419" s="8" customFormat="1" ht="12.5"/>
    <row r="420" s="8" customFormat="1" ht="12.5"/>
    <row r="421" s="8" customFormat="1" ht="12.5"/>
    <row r="422" s="8" customFormat="1" ht="12.5"/>
    <row r="423" s="8" customFormat="1" ht="12.5"/>
    <row r="424" s="8" customFormat="1" ht="12.5"/>
    <row r="425" s="8" customFormat="1" ht="12.5"/>
    <row r="426" s="8" customFormat="1" ht="12.5"/>
    <row r="427" s="8" customFormat="1" ht="12.5"/>
    <row r="428" s="8" customFormat="1" ht="12.5"/>
    <row r="429" s="8" customFormat="1" ht="12.5"/>
    <row r="430" s="8" customFormat="1" ht="12.5"/>
    <row r="431" s="8" customFormat="1" ht="12.5"/>
    <row r="432" s="8" customFormat="1" ht="12.5"/>
    <row r="433" s="8" customFormat="1" ht="12.5"/>
    <row r="434" s="8" customFormat="1" ht="12.5"/>
    <row r="435" s="8" customFormat="1" ht="12.5"/>
    <row r="436" s="8" customFormat="1" ht="12.5"/>
    <row r="437" s="8" customFormat="1" ht="12.5"/>
    <row r="438" s="8" customFormat="1" ht="12.5"/>
    <row r="439" s="8" customFormat="1" ht="12.5"/>
    <row r="440" s="8" customFormat="1" ht="12.5"/>
    <row r="441" s="8" customFormat="1" ht="12.5"/>
    <row r="442" s="8" customFormat="1" ht="12.5"/>
    <row r="443" s="8" customFormat="1" ht="12.5"/>
    <row r="444" s="8" customFormat="1" ht="12.5"/>
    <row r="445" s="8" customFormat="1" ht="12.5"/>
    <row r="446" s="8" customFormat="1" ht="12.5"/>
    <row r="447" s="8" customFormat="1" ht="12.5"/>
    <row r="448" s="8" customFormat="1" ht="12.5"/>
    <row r="449" s="8" customFormat="1" ht="12.5"/>
    <row r="450" s="8" customFormat="1" ht="12.5"/>
    <row r="451" s="8" customFormat="1" ht="12.5"/>
    <row r="452" s="8" customFormat="1" ht="12.5"/>
    <row r="453" s="8" customFormat="1" ht="12.5"/>
    <row r="454" s="8" customFormat="1" ht="12.5"/>
    <row r="455" s="8" customFormat="1" ht="12.5"/>
    <row r="456" s="8" customFormat="1" ht="12.5"/>
    <row r="457" s="8" customFormat="1" ht="12.5"/>
    <row r="458" s="8" customFormat="1" ht="12.5"/>
    <row r="459" s="8" customFormat="1" ht="12.5"/>
    <row r="460" s="8" customFormat="1" ht="12.5"/>
    <row r="461" s="8" customFormat="1" ht="12.5"/>
    <row r="462" s="8" customFormat="1" ht="12.5"/>
    <row r="463" s="8" customFormat="1" ht="12.5"/>
    <row r="464" s="8" customFormat="1" ht="12.5"/>
    <row r="465" s="8" customFormat="1" ht="12.5"/>
    <row r="466" s="8" customFormat="1" ht="12.5"/>
    <row r="467" s="8" customFormat="1" ht="12.5"/>
    <row r="468" s="8" customFormat="1" ht="12.5"/>
    <row r="469" s="8" customFormat="1" ht="12.5"/>
    <row r="470" s="8" customFormat="1" ht="12.5"/>
    <row r="471" s="8" customFormat="1" ht="12.5"/>
    <row r="472" s="8" customFormat="1" ht="12.5"/>
    <row r="473" s="8" customFormat="1" ht="12.5"/>
    <row r="474" s="8" customFormat="1" ht="12.5"/>
    <row r="475" s="8" customFormat="1" ht="12.5"/>
    <row r="476" s="8" customFormat="1" ht="12.5"/>
    <row r="477" s="8" customFormat="1" ht="12.5"/>
    <row r="478" s="8" customFormat="1" ht="12.5"/>
    <row r="479" s="8" customFormat="1" ht="12.5"/>
    <row r="480" s="8" customFormat="1" ht="12.5"/>
    <row r="481" s="8" customFormat="1" ht="12.5"/>
    <row r="482" s="8" customFormat="1" ht="12.5"/>
    <row r="483" s="8" customFormat="1" ht="12.5"/>
    <row r="484" s="8" customFormat="1" ht="12.5"/>
    <row r="485" s="8" customFormat="1" ht="12.5"/>
    <row r="486" s="8" customFormat="1" ht="12.5"/>
    <row r="487" s="8" customFormat="1" ht="12.5"/>
    <row r="488" s="8" customFormat="1" ht="12.5"/>
    <row r="489" s="8" customFormat="1" ht="12.5"/>
    <row r="490" s="8" customFormat="1" ht="12.5"/>
    <row r="491" s="8" customFormat="1" ht="12.5"/>
    <row r="492" s="8" customFormat="1" ht="12.5"/>
    <row r="493" s="8" customFormat="1" ht="12.5"/>
    <row r="494" s="8" customFormat="1" ht="12.5"/>
    <row r="495" s="8" customFormat="1" ht="12.5"/>
    <row r="496" s="8" customFormat="1" ht="12.5"/>
    <row r="497" s="8" customFormat="1" ht="12.5"/>
    <row r="498" s="8" customFormat="1" ht="12.5"/>
    <row r="499" s="8" customFormat="1" ht="12.5"/>
    <row r="500" s="8" customFormat="1" ht="12.5"/>
    <row r="501" s="8" customFormat="1" ht="12.5"/>
    <row r="502" s="8" customFormat="1" ht="12.5"/>
    <row r="503" s="8" customFormat="1" ht="12.5"/>
    <row r="504" s="8" customFormat="1" ht="12.5"/>
    <row r="505" s="8" customFormat="1" ht="12.5"/>
    <row r="506" s="8" customFormat="1" ht="12.5"/>
    <row r="507" s="8" customFormat="1" ht="12.5"/>
    <row r="508" s="8" customFormat="1" ht="12.5"/>
    <row r="509" s="8" customFormat="1" ht="12.5"/>
    <row r="510" s="8" customFormat="1" ht="12.5"/>
    <row r="511" s="8" customFormat="1" ht="12.5"/>
    <row r="512" s="8" customFormat="1" ht="12.5"/>
    <row r="513" s="8" customFormat="1" ht="12.5"/>
    <row r="514" s="8" customFormat="1" ht="12.5"/>
    <row r="515" s="8" customFormat="1" ht="12.5"/>
    <row r="516" s="8" customFormat="1" ht="12.5"/>
    <row r="517" s="8" customFormat="1" ht="12.5"/>
    <row r="518" s="8" customFormat="1" ht="12.5"/>
    <row r="519" s="8" customFormat="1" ht="12.5"/>
    <row r="520" s="8" customFormat="1" ht="12.5"/>
    <row r="521" s="8" customFormat="1" ht="12.5"/>
    <row r="522" s="8" customFormat="1" ht="12.5"/>
    <row r="523" s="8" customFormat="1" ht="12.5"/>
    <row r="524" s="8" customFormat="1" ht="12.5"/>
    <row r="525" s="8" customFormat="1" ht="12.5"/>
    <row r="526" s="8" customFormat="1" ht="12.5"/>
    <row r="527" s="8" customFormat="1" ht="12.5"/>
    <row r="528" s="8" customFormat="1" ht="12.5"/>
    <row r="529" s="8" customFormat="1" ht="12.5"/>
    <row r="530" s="8" customFormat="1" ht="12.5"/>
    <row r="531" s="8" customFormat="1" ht="12.5"/>
    <row r="532" s="8" customFormat="1" ht="12.5"/>
    <row r="533" s="8" customFormat="1" ht="12.5"/>
    <row r="534" s="8" customFormat="1" ht="12.5"/>
    <row r="535" s="8" customFormat="1" ht="12.5"/>
    <row r="536" s="8" customFormat="1" ht="12.5"/>
    <row r="537" s="8" customFormat="1" ht="12.5"/>
    <row r="538" s="8" customFormat="1" ht="12.5"/>
    <row r="539" s="8" customFormat="1" ht="12.5"/>
    <row r="540" s="8" customFormat="1" ht="12.5"/>
    <row r="541" s="8" customFormat="1" ht="12.5"/>
    <row r="542" s="8" customFormat="1" ht="12.5"/>
    <row r="543" s="8" customFormat="1" ht="12.5"/>
    <row r="544" s="8" customFormat="1" ht="12.5"/>
    <row r="545" s="8" customFormat="1" ht="12.5"/>
    <row r="546" s="8" customFormat="1" ht="12.5"/>
    <row r="547" s="8" customFormat="1" ht="12.5"/>
    <row r="548" s="8" customFormat="1" ht="12.5"/>
    <row r="549" s="8" customFormat="1" ht="12.5"/>
    <row r="550" s="8" customFormat="1" ht="12.5"/>
    <row r="551" s="8" customFormat="1" ht="12.5"/>
    <row r="552" s="8" customFormat="1" ht="12.5"/>
    <row r="553" s="8" customFormat="1" ht="12.5"/>
    <row r="554" s="8" customFormat="1" ht="12.5"/>
    <row r="555" s="8" customFormat="1" ht="12.5"/>
    <row r="556" s="8" customFormat="1" ht="12.5"/>
    <row r="557" s="8" customFormat="1" ht="12.5"/>
    <row r="558" s="8" customFormat="1" ht="12.5"/>
    <row r="559" s="8" customFormat="1" ht="12.5"/>
    <row r="560" s="8" customFormat="1" ht="12.5"/>
    <row r="561" s="8" customFormat="1" ht="12.5"/>
    <row r="562" s="8" customFormat="1" ht="12.5"/>
    <row r="563" s="8" customFormat="1" ht="12.5"/>
    <row r="564" s="8" customFormat="1" ht="12.5"/>
    <row r="565" s="8" customFormat="1" ht="12.5"/>
    <row r="566" s="8" customFormat="1" ht="12.5"/>
    <row r="567" s="8" customFormat="1" ht="12.5"/>
    <row r="568" s="8" customFormat="1" ht="12.5"/>
    <row r="569" s="8" customFormat="1" ht="12.5"/>
    <row r="570" s="8" customFormat="1" ht="12.5"/>
    <row r="571" s="8" customFormat="1" ht="12.5"/>
    <row r="572" s="8" customFormat="1" ht="12.5"/>
    <row r="573" s="8" customFormat="1" ht="12.5"/>
    <row r="574" s="8" customFormat="1" ht="12.5"/>
    <row r="575" s="8" customFormat="1" ht="12.5"/>
    <row r="576" s="8" customFormat="1" ht="12.5"/>
    <row r="577" s="8" customFormat="1" ht="12.5"/>
    <row r="578" s="8" customFormat="1" ht="12.5"/>
    <row r="579" s="8" customFormat="1" ht="12.5"/>
    <row r="580" s="8" customFormat="1" ht="12.5"/>
    <row r="581" s="8" customFormat="1" ht="12.5"/>
    <row r="582" s="8" customFormat="1" ht="12.5"/>
    <row r="583" s="8" customFormat="1" ht="12.5"/>
    <row r="584" s="8" customFormat="1" ht="12.5"/>
    <row r="585" s="8" customFormat="1" ht="12.5"/>
    <row r="586" s="8" customFormat="1" ht="12.5"/>
    <row r="587" s="8" customFormat="1" ht="12.5"/>
    <row r="588" s="8" customFormat="1" ht="12.5"/>
    <row r="589" s="8" customFormat="1" ht="12.5"/>
    <row r="590" s="8" customFormat="1" ht="12.5"/>
    <row r="591" s="8" customFormat="1" ht="12.5"/>
    <row r="592" s="8" customFormat="1" ht="12.5"/>
    <row r="593" s="8" customFormat="1" ht="12.5"/>
    <row r="594" s="8" customFormat="1" ht="12.5"/>
    <row r="595" s="8" customFormat="1" ht="12.5"/>
    <row r="596" s="8" customFormat="1" ht="12.5"/>
    <row r="597" s="8" customFormat="1" ht="12.5"/>
    <row r="598" s="8" customFormat="1" ht="12.5"/>
    <row r="599" s="8" customFormat="1" ht="12.5"/>
    <row r="600" s="8" customFormat="1" ht="12.5"/>
    <row r="601" s="8" customFormat="1" ht="12.5"/>
    <row r="602" s="8" customFormat="1" ht="12.5"/>
    <row r="603" s="8" customFormat="1" ht="12.5"/>
    <row r="604" s="8" customFormat="1" ht="12.5"/>
    <row r="605" s="8" customFormat="1" ht="12.5"/>
    <row r="606" s="8" customFormat="1" ht="12.5"/>
    <row r="607" s="8" customFormat="1" ht="12.5"/>
    <row r="608" s="8" customFormat="1" ht="12.5"/>
    <row r="609" s="8" customFormat="1" ht="12.5"/>
    <row r="610" s="8" customFormat="1" ht="12.5"/>
    <row r="611" s="8" customFormat="1" ht="12.5"/>
    <row r="612" s="8" customFormat="1" ht="12.5"/>
    <row r="613" s="8" customFormat="1" ht="12.5"/>
    <row r="614" s="8" customFormat="1" ht="12.5"/>
    <row r="615" s="8" customFormat="1" ht="12.5"/>
    <row r="616" s="8" customFormat="1" ht="12.5"/>
    <row r="617" s="8" customFormat="1" ht="12.5"/>
    <row r="618" s="8" customFormat="1" ht="12.5"/>
    <row r="619" s="8" customFormat="1" ht="12.5"/>
    <row r="620" s="8" customFormat="1" ht="12.5"/>
    <row r="621" s="8" customFormat="1" ht="12.5"/>
    <row r="622" s="8" customFormat="1" ht="12.5"/>
    <row r="623" s="8" customFormat="1" ht="12.5"/>
    <row r="624" s="8" customFormat="1" ht="12.5"/>
    <row r="625" s="8" customFormat="1" ht="12.5"/>
    <row r="626" s="8" customFormat="1" ht="12.5"/>
    <row r="627" s="8" customFormat="1" ht="12.5"/>
    <row r="628" s="8" customFormat="1" ht="12.5"/>
    <row r="629" s="8" customFormat="1" ht="12.5"/>
    <row r="630" s="8" customFormat="1" ht="12.5"/>
    <row r="631" s="8" customFormat="1" ht="12.5"/>
    <row r="632" s="8" customFormat="1" ht="12.5"/>
    <row r="633" s="8" customFormat="1" ht="12.5"/>
    <row r="634" s="8" customFormat="1" ht="12.5"/>
    <row r="635" s="8" customFormat="1" ht="12.5"/>
    <row r="636" s="8" customFormat="1" ht="12.5"/>
    <row r="637" s="8" customFormat="1" ht="12.5"/>
    <row r="638" s="8" customFormat="1" ht="12.5"/>
    <row r="639" s="8" customFormat="1" ht="12.5"/>
    <row r="640" s="8" customFormat="1" ht="12.5"/>
    <row r="641" s="8" customFormat="1" ht="12.5"/>
    <row r="642" s="8" customFormat="1" ht="12.5"/>
    <row r="643" s="8" customFormat="1" ht="12.5"/>
    <row r="644" s="8" customFormat="1" ht="12.5"/>
    <row r="645" s="8" customFormat="1" ht="12.5"/>
    <row r="646" s="8" customFormat="1" ht="12.5"/>
    <row r="647" s="8" customFormat="1" ht="12.5"/>
    <row r="648" s="8" customFormat="1" ht="12.5"/>
    <row r="649" s="8" customFormat="1" ht="12.5"/>
    <row r="650" s="8" customFormat="1" ht="12.5"/>
    <row r="651" s="8" customFormat="1" ht="12.5"/>
    <row r="652" s="8" customFormat="1" ht="12.5"/>
    <row r="653" s="8" customFormat="1" ht="12.5"/>
    <row r="654" s="8" customFormat="1" ht="12.5"/>
    <row r="655" s="8" customFormat="1" ht="12.5"/>
    <row r="656" s="8" customFormat="1" ht="12.5"/>
    <row r="657" s="8" customFormat="1" ht="12.5"/>
    <row r="658" s="8" customFormat="1" ht="12.5"/>
    <row r="659" s="8" customFormat="1" ht="12.5"/>
    <row r="660" s="8" customFormat="1" ht="12.5"/>
    <row r="661" s="8" customFormat="1" ht="12.5"/>
    <row r="662" s="8" customFormat="1" ht="12.5"/>
    <row r="663" s="8" customFormat="1" ht="12.5"/>
    <row r="664" s="8" customFormat="1" ht="12.5"/>
    <row r="665" s="8" customFormat="1" ht="12.5"/>
    <row r="666" s="8" customFormat="1" ht="12.5"/>
    <row r="667" s="8" customFormat="1" ht="12.5"/>
    <row r="668" s="8" customFormat="1" ht="12.5"/>
    <row r="669" s="8" customFormat="1" ht="12.5"/>
    <row r="670" s="8" customFormat="1" ht="12.5"/>
    <row r="671" s="8" customFormat="1" ht="12.5"/>
    <row r="672" s="8" customFormat="1" ht="12.5"/>
    <row r="673" s="8" customFormat="1" ht="12.5"/>
    <row r="674" s="8" customFormat="1" ht="12.5"/>
    <row r="675" s="8" customFormat="1" ht="12.5"/>
    <row r="676" s="8" customFormat="1" ht="12.5"/>
    <row r="677" s="8" customFormat="1" ht="12.5"/>
    <row r="678" s="8" customFormat="1" ht="12.5"/>
    <row r="679" s="8" customFormat="1" ht="12.5"/>
    <row r="680" s="8" customFormat="1" ht="12.5"/>
    <row r="681" s="8" customFormat="1" ht="12.5"/>
    <row r="682" s="8" customFormat="1" ht="12.5"/>
    <row r="683" s="8" customFormat="1" ht="12.5"/>
    <row r="684" s="8" customFormat="1" ht="12.5"/>
    <row r="685" s="8" customFormat="1" ht="12.5"/>
    <row r="686" s="8" customFormat="1" ht="12.5"/>
    <row r="687" s="8" customFormat="1" ht="12.5"/>
    <row r="688" s="8" customFormat="1" ht="12.5"/>
    <row r="689" s="8" customFormat="1" ht="12.5"/>
    <row r="690" s="8" customFormat="1" ht="12.5"/>
    <row r="691" s="8" customFormat="1" ht="12.5"/>
    <row r="692" s="8" customFormat="1" ht="12.5"/>
    <row r="693" s="8" customFormat="1" ht="12.5"/>
    <row r="694" s="8" customFormat="1" ht="12.5"/>
    <row r="695" s="8" customFormat="1" ht="12.5"/>
    <row r="696" s="8" customFormat="1" ht="12.5"/>
    <row r="697" s="8" customFormat="1" ht="12.5"/>
    <row r="698" s="8" customFormat="1" ht="12.5"/>
    <row r="699" s="8" customFormat="1" ht="12.5"/>
    <row r="700" s="8" customFormat="1" ht="12.5"/>
    <row r="701" s="8" customFormat="1" ht="12.5"/>
    <row r="702" s="8" customFormat="1" ht="12.5"/>
    <row r="703" s="8" customFormat="1" ht="12.5"/>
    <row r="704" s="8" customFormat="1" ht="12.5"/>
    <row r="705" s="8" customFormat="1" ht="12.5"/>
    <row r="706" s="8" customFormat="1" ht="12.5"/>
    <row r="707" s="8" customFormat="1" ht="12.5"/>
    <row r="708" s="8" customFormat="1" ht="12.5"/>
    <row r="709" s="8" customFormat="1" ht="12.5"/>
    <row r="710" s="8" customFormat="1" ht="12.5"/>
    <row r="711" s="8" customFormat="1" ht="12.5"/>
    <row r="712" s="8" customFormat="1" ht="12.5"/>
    <row r="713" s="8" customFormat="1" ht="12.5"/>
    <row r="714" s="8" customFormat="1" ht="12.5"/>
    <row r="715" s="8" customFormat="1" ht="12.5"/>
    <row r="716" s="8" customFormat="1" ht="12.5"/>
    <row r="717" s="8" customFormat="1" ht="12.5"/>
    <row r="718" s="8" customFormat="1" ht="12.5"/>
    <row r="719" s="8" customFormat="1" ht="12.5"/>
    <row r="720" s="8" customFormat="1" ht="12.5"/>
    <row r="721" s="8" customFormat="1" ht="12.5"/>
    <row r="722" s="8" customFormat="1" ht="12.5"/>
    <row r="723" s="8" customFormat="1" ht="12.5"/>
    <row r="724" s="8" customFormat="1" ht="12.5"/>
    <row r="725" s="8" customFormat="1" ht="12.5"/>
    <row r="726" s="8" customFormat="1" ht="12.5"/>
    <row r="727" s="8" customFormat="1" ht="12.5"/>
    <row r="728" s="8" customFormat="1" ht="12.5"/>
    <row r="729" s="8" customFormat="1" ht="12.5"/>
    <row r="730" s="8" customFormat="1" ht="12.5"/>
    <row r="731" s="8" customFormat="1" ht="12.5"/>
    <row r="732" s="8" customFormat="1" ht="12.5"/>
    <row r="733" s="8" customFormat="1" ht="12.5"/>
    <row r="734" s="8" customFormat="1" ht="12.5"/>
    <row r="735" s="8" customFormat="1" ht="12.5"/>
    <row r="736" s="8" customFormat="1" ht="12.5"/>
    <row r="737" s="8" customFormat="1" ht="12.5"/>
    <row r="738" s="8" customFormat="1" ht="12.5"/>
    <row r="739" s="8" customFormat="1" ht="12.5"/>
    <row r="740" s="8" customFormat="1" ht="12.5"/>
    <row r="741" s="8" customFormat="1" ht="12.5"/>
    <row r="742" s="8" customFormat="1" ht="12.5"/>
    <row r="743" s="8" customFormat="1" ht="12.5"/>
    <row r="744" s="8" customFormat="1" ht="12.5"/>
    <row r="745" s="8" customFormat="1" ht="12.5"/>
    <row r="746" s="8" customFormat="1" ht="12.5"/>
    <row r="747" s="8" customFormat="1" ht="12.5"/>
    <row r="748" s="8" customFormat="1" ht="12.5"/>
    <row r="749" s="8" customFormat="1" ht="12.5"/>
    <row r="750" s="8" customFormat="1" ht="12.5"/>
    <row r="751" s="8" customFormat="1" ht="12.5"/>
    <row r="752" s="8" customFormat="1" ht="12.5"/>
    <row r="753" s="8" customFormat="1" ht="12.5"/>
    <row r="754" s="8" customFormat="1" ht="12.5"/>
    <row r="755" s="8" customFormat="1" ht="12.5"/>
    <row r="756" s="8" customFormat="1" ht="12.5"/>
    <row r="757" s="8" customFormat="1" ht="12.5"/>
    <row r="758" s="8" customFormat="1" ht="12.5"/>
    <row r="759" s="8" customFormat="1" ht="12.5"/>
    <row r="760" s="8" customFormat="1" ht="12.5"/>
    <row r="761" s="8" customFormat="1" ht="12.5"/>
    <row r="762" s="8" customFormat="1" ht="12.5"/>
    <row r="763" s="8" customFormat="1" ht="12.5"/>
    <row r="764" s="8" customFormat="1" ht="12.5"/>
    <row r="765" s="8" customFormat="1" ht="12.5"/>
    <row r="766" s="8" customFormat="1" ht="12.5"/>
    <row r="767" s="8" customFormat="1" ht="12.5"/>
    <row r="768" s="8" customFormat="1" ht="12.5"/>
    <row r="769" s="8" customFormat="1" ht="12.5"/>
    <row r="770" s="8" customFormat="1" ht="12.5"/>
    <row r="771" s="8" customFormat="1" ht="12.5"/>
    <row r="772" s="8" customFormat="1" ht="12.5"/>
    <row r="773" s="8" customFormat="1" ht="12.5"/>
    <row r="774" s="8" customFormat="1" ht="12.5"/>
    <row r="775" s="8" customFormat="1" ht="12.5"/>
    <row r="776" s="8" customFormat="1" ht="12.5"/>
    <row r="777" s="8" customFormat="1" ht="12.5"/>
    <row r="778" s="8" customFormat="1" ht="12.5"/>
    <row r="779" s="8" customFormat="1" ht="12.5"/>
    <row r="780" s="8" customFormat="1" ht="12.5"/>
    <row r="781" s="8" customFormat="1" ht="12.5"/>
    <row r="782" s="8" customFormat="1" ht="12.5"/>
    <row r="783" s="8" customFormat="1" ht="12.5"/>
    <row r="784" s="8" customFormat="1" ht="12.5"/>
    <row r="785" s="8" customFormat="1" ht="12.5"/>
    <row r="786" s="8" customFormat="1" ht="12.5"/>
    <row r="787" s="8" customFormat="1" ht="12.5"/>
    <row r="788" s="8" customFormat="1" ht="12.5"/>
    <row r="789" s="8" customFormat="1" ht="12.5"/>
    <row r="790" s="8" customFormat="1" ht="12.5"/>
    <row r="791" s="8" customFormat="1" ht="12.5"/>
    <row r="792" s="8" customFormat="1" ht="12.5"/>
    <row r="793" s="8" customFormat="1" ht="12.5"/>
    <row r="794" s="8" customFormat="1" ht="12.5"/>
    <row r="795" s="8" customFormat="1" ht="12.5"/>
    <row r="796" s="8" customFormat="1" ht="12.5"/>
    <row r="797" s="8" customFormat="1" ht="12.5"/>
    <row r="798" s="8" customFormat="1" ht="12.5"/>
    <row r="799" s="8" customFormat="1" ht="12.5"/>
    <row r="800" s="8" customFormat="1" ht="12.5"/>
    <row r="801" s="8" customFormat="1" ht="12.5"/>
    <row r="802" s="8" customFormat="1" ht="12.5"/>
    <row r="803" s="8" customFormat="1" ht="12.5"/>
    <row r="804" s="8" customFormat="1" ht="12.5"/>
    <row r="805" s="8" customFormat="1" ht="12.5"/>
    <row r="806" s="8" customFormat="1" ht="12.5"/>
    <row r="807" s="8" customFormat="1" ht="12.5"/>
    <row r="808" s="8" customFormat="1" ht="12.5"/>
    <row r="809" s="8" customFormat="1" ht="12.5"/>
    <row r="810" s="8" customFormat="1" ht="12.5"/>
    <row r="811" s="8" customFormat="1" ht="12.5"/>
    <row r="812" s="8" customFormat="1" ht="12.5"/>
    <row r="813" s="8" customFormat="1" ht="12.5"/>
    <row r="814" s="8" customFormat="1" ht="12.5"/>
    <row r="815" s="8" customFormat="1" ht="12.5"/>
    <row r="816" s="8" customFormat="1" ht="12.5"/>
    <row r="817" s="8" customFormat="1" ht="12.5"/>
    <row r="818" s="8" customFormat="1" ht="12.5"/>
    <row r="819" s="8" customFormat="1" ht="12.5"/>
    <row r="820" s="8" customFormat="1" ht="12.5"/>
    <row r="821" s="8" customFormat="1" ht="12.5"/>
    <row r="822" s="8" customFormat="1" ht="12.5"/>
    <row r="823" s="8" customFormat="1" ht="12.5"/>
    <row r="824" s="8" customFormat="1" ht="12.5"/>
    <row r="825" s="8" customFormat="1" ht="12.5"/>
    <row r="826" s="8" customFormat="1" ht="12.5"/>
    <row r="827" s="8" customFormat="1" ht="12.5"/>
    <row r="828" s="8" customFormat="1" ht="12.5"/>
    <row r="829" s="8" customFormat="1" ht="12.5"/>
    <row r="830" s="8" customFormat="1" ht="12.5"/>
    <row r="831" s="8" customFormat="1" ht="12.5"/>
    <row r="832" s="8" customFormat="1" ht="12.5"/>
    <row r="833" s="8" customFormat="1" ht="12.5"/>
    <row r="834" s="8" customFormat="1" ht="12.5"/>
    <row r="835" s="8" customFormat="1" ht="12.5"/>
    <row r="836" s="8" customFormat="1" ht="12.5"/>
    <row r="837" s="8" customFormat="1" ht="12.5"/>
    <row r="838" s="8" customFormat="1" ht="12.5"/>
    <row r="839" s="8" customFormat="1" ht="12.5"/>
    <row r="840" s="8" customFormat="1" ht="12.5"/>
    <row r="841" s="8" customFormat="1" ht="12.5"/>
    <row r="842" s="8" customFormat="1" ht="12.5"/>
    <row r="843" s="8" customFormat="1" ht="12.5"/>
    <row r="844" s="8" customFormat="1" ht="12.5"/>
    <row r="845" s="8" customFormat="1" ht="12.5"/>
    <row r="846" s="8" customFormat="1" ht="12.5"/>
    <row r="847" s="8" customFormat="1" ht="12.5"/>
    <row r="848" s="8" customFormat="1" ht="12.5"/>
    <row r="849" s="8" customFormat="1" ht="12.5"/>
    <row r="850" s="8" customFormat="1" ht="12.5"/>
    <row r="851" s="8" customFormat="1" ht="12.5"/>
    <row r="852" s="8" customFormat="1" ht="12.5"/>
    <row r="853" s="8" customFormat="1" ht="12.5"/>
    <row r="854" s="8" customFormat="1" ht="12.5"/>
    <row r="855" s="8" customFormat="1" ht="12.5"/>
    <row r="856" s="8" customFormat="1" ht="12.5"/>
    <row r="857" s="8" customFormat="1" ht="12.5"/>
    <row r="858" s="8" customFormat="1" ht="12.5"/>
    <row r="859" s="8" customFormat="1" ht="12.5"/>
    <row r="860" s="8" customFormat="1" ht="12.5"/>
    <row r="861" s="8" customFormat="1" ht="12.5"/>
    <row r="862" s="8" customFormat="1" ht="12.5"/>
    <row r="863" s="8" customFormat="1" ht="12.5"/>
    <row r="864" s="8" customFormat="1" ht="12.5"/>
    <row r="865" s="8" customFormat="1" ht="12.5"/>
    <row r="866" s="8" customFormat="1" ht="12.5"/>
    <row r="867" s="8" customFormat="1" ht="12.5"/>
    <row r="868" s="8" customFormat="1" ht="12.5"/>
    <row r="869" s="8" customFormat="1" ht="12.5"/>
    <row r="870" s="8" customFormat="1" ht="12.5"/>
    <row r="871" s="8" customFormat="1" ht="12.5"/>
    <row r="872" s="8" customFormat="1" ht="12.5"/>
    <row r="873" s="8" customFormat="1" ht="12.5"/>
    <row r="874" s="8" customFormat="1" ht="12.5"/>
    <row r="875" s="8" customFormat="1" ht="12.5"/>
    <row r="876" s="8" customFormat="1" ht="12.5"/>
    <row r="877" s="8" customFormat="1" ht="12.5"/>
    <row r="878" s="8" customFormat="1" ht="12.5"/>
    <row r="879" s="8" customFormat="1" ht="12.5"/>
    <row r="880" s="8" customFormat="1" ht="12.5"/>
    <row r="881" s="8" customFormat="1" ht="12.5"/>
    <row r="882" s="8" customFormat="1" ht="12.5"/>
    <row r="883" s="8" customFormat="1" ht="12.5"/>
    <row r="884" s="8" customFormat="1" ht="12.5"/>
    <row r="885" s="8" customFormat="1" ht="12.5"/>
    <row r="886" s="8" customFormat="1" ht="12.5"/>
    <row r="887" s="8" customFormat="1" ht="12.5"/>
    <row r="888" s="8" customFormat="1" ht="12.5"/>
    <row r="889" s="8" customFormat="1" ht="12.5"/>
    <row r="890" s="8" customFormat="1" ht="12.5"/>
    <row r="891" s="8" customFormat="1" ht="12.5"/>
    <row r="892" s="8" customFormat="1" ht="12.5"/>
    <row r="893" s="8" customFormat="1" ht="12.5"/>
    <row r="894" s="8" customFormat="1" ht="12.5"/>
    <row r="895" s="8" customFormat="1" ht="12.5"/>
    <row r="896" s="8" customFormat="1" ht="12.5"/>
    <row r="897" s="8" customFormat="1" ht="12.5"/>
    <row r="898" s="8" customFormat="1" ht="12.5"/>
    <row r="899" s="8" customFormat="1" ht="12.5"/>
    <row r="900" s="8" customFormat="1" ht="12.5"/>
    <row r="901" s="8" customFormat="1" ht="12.5"/>
    <row r="902" s="8" customFormat="1" ht="12.5"/>
    <row r="903" s="8" customFormat="1" ht="12.5"/>
    <row r="904" s="8" customFormat="1" ht="12.5"/>
    <row r="905" s="8" customFormat="1" ht="12.5"/>
    <row r="906" s="8" customFormat="1" ht="12.5"/>
    <row r="907" s="8" customFormat="1" ht="12.5"/>
    <row r="908" s="8" customFormat="1" ht="12.5"/>
    <row r="909" s="8" customFormat="1" ht="12.5"/>
    <row r="910" s="8" customFormat="1" ht="12.5"/>
    <row r="911" s="8" customFormat="1" ht="12.5"/>
    <row r="912" s="8" customFormat="1" ht="12.5"/>
    <row r="913" s="8" customFormat="1" ht="12.5"/>
    <row r="914" s="8" customFormat="1" ht="12.5"/>
    <row r="915" s="8" customFormat="1" ht="12.5"/>
    <row r="916" s="8" customFormat="1" ht="12.5"/>
    <row r="917" s="8" customFormat="1" ht="12.5"/>
    <row r="918" s="8" customFormat="1" ht="12.5"/>
    <row r="919" s="8" customFormat="1" ht="12.5"/>
    <row r="920" s="8" customFormat="1" ht="12.5"/>
    <row r="921" s="8" customFormat="1" ht="12.5"/>
    <row r="922" s="8" customFormat="1" ht="12.5"/>
    <row r="923" s="8" customFormat="1" ht="12.5"/>
    <row r="924" s="8" customFormat="1" ht="12.5"/>
    <row r="925" s="8" customFormat="1" ht="12.5"/>
    <row r="926" s="8" customFormat="1" ht="12.5"/>
    <row r="927" s="8" customFormat="1" ht="12.5"/>
    <row r="928" s="8" customFormat="1" ht="12.5"/>
    <row r="929" s="8" customFormat="1" ht="12.5"/>
    <row r="930" s="8" customFormat="1" ht="12.5"/>
    <row r="931" s="8" customFormat="1" ht="12.5"/>
    <row r="932" s="8" customFormat="1" ht="12.5"/>
    <row r="933" s="8" customFormat="1" ht="12.5"/>
    <row r="934" s="8" customFormat="1" ht="12.5"/>
    <row r="935" s="8" customFormat="1" ht="12.5"/>
    <row r="936" s="8" customFormat="1" ht="12.5"/>
    <row r="937" s="8" customFormat="1" ht="12.5"/>
    <row r="938" s="8" customFormat="1" ht="12.5"/>
    <row r="939" s="8" customFormat="1" ht="12.5"/>
    <row r="940" s="8" customFormat="1" ht="12.5"/>
    <row r="941" s="8" customFormat="1" ht="12.5"/>
    <row r="942" s="8" customFormat="1" ht="12.5"/>
    <row r="943" s="8" customFormat="1" ht="12.5"/>
    <row r="944" s="8" customFormat="1" ht="12.5"/>
    <row r="945" s="8" customFormat="1" ht="12.5"/>
    <row r="946" s="8" customFormat="1" ht="12.5"/>
    <row r="947" s="8" customFormat="1" ht="12.5"/>
    <row r="948" s="8" customFormat="1" ht="12.5"/>
    <row r="949" s="8" customFormat="1" ht="12.5"/>
    <row r="950" s="8" customFormat="1" ht="12.5"/>
    <row r="951" s="8" customFormat="1" ht="12.5"/>
    <row r="952" s="8" customFormat="1" ht="12.5"/>
    <row r="953" s="8" customFormat="1" ht="12.5"/>
    <row r="954" s="8" customFormat="1" ht="12.5"/>
    <row r="955" s="8" customFormat="1" ht="12.5"/>
    <row r="956" s="8" customFormat="1" ht="12.5"/>
    <row r="957" s="8" customFormat="1" ht="12.5"/>
    <row r="958" s="8" customFormat="1" ht="12.5"/>
    <row r="959" s="8" customFormat="1" ht="12.5"/>
    <row r="960" s="8" customFormat="1" ht="12.5"/>
    <row r="961" s="8" customFormat="1" ht="12.5"/>
    <row r="962" s="8" customFormat="1" ht="12.5"/>
    <row r="963" s="8" customFormat="1" ht="12.5"/>
    <row r="964" s="8" customFormat="1" ht="12.5"/>
    <row r="965" s="8" customFormat="1" ht="12.5"/>
    <row r="966" s="8" customFormat="1" ht="12.5"/>
    <row r="967" s="8" customFormat="1" ht="12.5"/>
    <row r="968" s="8" customFormat="1" ht="12.5"/>
    <row r="969" s="8" customFormat="1" ht="12.5"/>
    <row r="970" s="8" customFormat="1" ht="12.5"/>
    <row r="971" s="8" customFormat="1" ht="12.5"/>
    <row r="972" s="8" customFormat="1" ht="12.5"/>
    <row r="973" s="8" customFormat="1" ht="12.5"/>
    <row r="974" s="8" customFormat="1" ht="12.5"/>
    <row r="975" s="8" customFormat="1" ht="12.5"/>
    <row r="976" s="8" customFormat="1" ht="12.5"/>
    <row r="977" s="8" customFormat="1" ht="12.5"/>
    <row r="978" s="8" customFormat="1" ht="12.5"/>
    <row r="979" s="8" customFormat="1" ht="12.5"/>
    <row r="980" s="8" customFormat="1" ht="12.5"/>
    <row r="981" s="8" customFormat="1" ht="12.5"/>
    <row r="982" s="8" customFormat="1" ht="12.5"/>
    <row r="983" s="8" customFormat="1" ht="12.5"/>
    <row r="984" s="8" customFormat="1" ht="12.5"/>
    <row r="985" s="8" customFormat="1" ht="12.5"/>
    <row r="986" s="8" customFormat="1" ht="12.5"/>
    <row r="987" s="8" customFormat="1" ht="12.5"/>
    <row r="988" s="8" customFormat="1" ht="12.5"/>
    <row r="989" s="8" customFormat="1" ht="12.5"/>
    <row r="990" s="8" customFormat="1" ht="12.5"/>
    <row r="991" s="8" customFormat="1" ht="12.5"/>
    <row r="992" s="8" customFormat="1" ht="12.5"/>
    <row r="993" s="8" customFormat="1" ht="12.5"/>
    <row r="994" s="8" customFormat="1" ht="12.5"/>
    <row r="995" s="8" customFormat="1" ht="12.5"/>
    <row r="996" s="8" customFormat="1" ht="12.5"/>
    <row r="997" s="8" customFormat="1" ht="12.5"/>
    <row r="998" s="8" customFormat="1" ht="12.5"/>
    <row r="999" s="8" customFormat="1" ht="12.5"/>
    <row r="1000" s="8" customFormat="1" ht="12.5"/>
    <row r="1001" s="8" customFormat="1" ht="12.5"/>
    <row r="1002" s="8" customFormat="1" ht="12.5"/>
    <row r="1003" s="8" customFormat="1" ht="12.5"/>
    <row r="1004" s="8" customFormat="1" ht="12.5"/>
    <row r="1005" s="8" customFormat="1" ht="12.5"/>
    <row r="1006" s="8" customFormat="1" ht="12.5"/>
    <row r="1007" s="8" customFormat="1" ht="12.5"/>
    <row r="1008" s="8" customFormat="1" ht="12.5"/>
    <row r="1009" s="8" customFormat="1" ht="12.5"/>
    <row r="1010" s="8" customFormat="1" ht="12.5"/>
    <row r="1011" s="8" customFormat="1" ht="12.5"/>
    <row r="1012" s="8" customFormat="1" ht="12.5"/>
    <row r="1013" s="8" customFormat="1" ht="12.5"/>
    <row r="1014" s="8" customFormat="1" ht="12.5"/>
    <row r="1015" s="8" customFormat="1" ht="12.5"/>
    <row r="1016" s="8" customFormat="1" ht="12.5"/>
    <row r="1017" s="8" customFormat="1" ht="12.5"/>
    <row r="1018" s="8" customFormat="1" ht="12.5"/>
    <row r="1019" s="8" customFormat="1" ht="12.5"/>
    <row r="1020" s="8" customFormat="1" ht="12.5"/>
    <row r="1021" s="8" customFormat="1" ht="12.5"/>
    <row r="1022" s="8" customFormat="1" ht="12.5"/>
    <row r="1023" s="8" customFormat="1" ht="12.5"/>
    <row r="1024" s="8" customFormat="1" ht="12.5"/>
    <row r="1025" s="8" customFormat="1" ht="12.5"/>
    <row r="1026" s="8" customFormat="1" ht="12.5"/>
    <row r="1027" s="8" customFormat="1" ht="12.5"/>
    <row r="1028" s="8" customFormat="1" ht="12.5"/>
    <row r="1029" s="8" customFormat="1" ht="12.5"/>
    <row r="1030" s="8" customFormat="1" ht="12.5"/>
    <row r="1031" s="8" customFormat="1" ht="12.5"/>
    <row r="1032" s="8" customFormat="1" ht="12.5"/>
    <row r="1033" s="8" customFormat="1" ht="12.5"/>
    <row r="1034" s="8" customFormat="1" ht="12.5"/>
    <row r="1035" s="8" customFormat="1" ht="12.5"/>
    <row r="1036" s="8" customFormat="1" ht="12.5"/>
    <row r="1037" s="8" customFormat="1" ht="12.5"/>
    <row r="1038" s="8" customFormat="1" ht="12.5"/>
    <row r="1039" s="8" customFormat="1" ht="12.5"/>
    <row r="1040" s="8" customFormat="1" ht="12.5"/>
    <row r="1041" s="8" customFormat="1" ht="12.5"/>
    <row r="1042" s="8" customFormat="1" ht="12.5"/>
    <row r="1043" s="8" customFormat="1" ht="12.5"/>
    <row r="1044" s="8" customFormat="1" ht="12.5"/>
    <row r="1045" s="8" customFormat="1" ht="12.5"/>
    <row r="1046" s="8" customFormat="1" ht="12.5"/>
    <row r="1047" s="8" customFormat="1" ht="12.5"/>
    <row r="1048" s="8" customFormat="1" ht="12.5"/>
    <row r="1049" s="8" customFormat="1" ht="12.5"/>
    <row r="1050" s="8" customFormat="1" ht="12.5"/>
    <row r="1051" s="8" customFormat="1" ht="12.5"/>
    <row r="1052" s="8" customFormat="1" ht="12.5"/>
    <row r="1053" s="8" customFormat="1" ht="12.5"/>
    <row r="1054" s="8" customFormat="1" ht="12.5"/>
    <row r="1055" s="8" customFormat="1" ht="12.5"/>
    <row r="1056" s="8" customFormat="1" ht="12.5"/>
    <row r="1057" s="8" customFormat="1" ht="12.5"/>
    <row r="1058" s="8" customFormat="1" ht="12.5"/>
    <row r="1059" s="8" customFormat="1" ht="12.5"/>
    <row r="1060" s="8" customFormat="1" ht="12.5"/>
    <row r="1061" s="8" customFormat="1" ht="12.5"/>
    <row r="1062" s="8" customFormat="1" ht="12.5"/>
    <row r="1063" s="8" customFormat="1" ht="12.5"/>
    <row r="1064" s="8" customFormat="1" ht="12.5"/>
    <row r="1065" s="8" customFormat="1" ht="12.5"/>
    <row r="1066" s="8" customFormat="1" ht="12.5"/>
    <row r="1067" s="8" customFormat="1" ht="12.5"/>
    <row r="1068" s="8" customFormat="1" ht="12.5"/>
    <row r="1069" s="8" customFormat="1" ht="12.5"/>
    <row r="1070" s="8" customFormat="1" ht="12.5"/>
    <row r="1071" s="8" customFormat="1" ht="12.5"/>
    <row r="1072" s="8" customFormat="1" ht="12.5"/>
    <row r="1073" s="8" customFormat="1" ht="12.5"/>
    <row r="1074" s="8" customFormat="1" ht="12.5"/>
    <row r="1075" s="8" customFormat="1" ht="12.5"/>
    <row r="1076" s="8" customFormat="1" ht="12.5"/>
    <row r="1077" s="8" customFormat="1" ht="12.5"/>
    <row r="1078" s="8" customFormat="1" ht="12.5"/>
    <row r="1079" s="8" customFormat="1" ht="12.5"/>
    <row r="1080" s="8" customFormat="1" ht="12.5"/>
    <row r="1081" s="8" customFormat="1" ht="12.5"/>
    <row r="1082" s="8" customFormat="1" ht="12.5"/>
    <row r="1083" s="8" customFormat="1" ht="12.5"/>
    <row r="1084" s="8" customFormat="1" ht="12.5"/>
    <row r="1085" s="8" customFormat="1" ht="12.5"/>
    <row r="1086" s="8" customFormat="1" ht="12.5"/>
    <row r="1087" s="8" customFormat="1" ht="12.5"/>
    <row r="1088" s="8" customFormat="1" ht="12.5"/>
    <row r="1089" s="8" customFormat="1" ht="12.5"/>
    <row r="1090" s="8" customFormat="1" ht="12.5"/>
    <row r="1091" s="8" customFormat="1" ht="12.5"/>
    <row r="1092" s="8" customFormat="1" ht="12.5"/>
    <row r="1093" s="8" customFormat="1" ht="12.5"/>
    <row r="1094" s="8" customFormat="1" ht="12.5"/>
    <row r="1095" s="8" customFormat="1" ht="12.5"/>
    <row r="1096" s="8" customFormat="1" ht="12.5"/>
    <row r="1097" s="8" customFormat="1" ht="12.5"/>
    <row r="1098" s="8" customFormat="1" ht="12.5"/>
    <row r="1099" s="8" customFormat="1" ht="12.5"/>
    <row r="1100" s="8" customFormat="1" ht="12.5"/>
    <row r="1101" s="8" customFormat="1" ht="12.5"/>
    <row r="1102" s="8" customFormat="1" ht="12.5"/>
    <row r="1103" s="8" customFormat="1" ht="12.5"/>
    <row r="1104" s="8" customFormat="1" ht="12.5"/>
    <row r="1105" s="8" customFormat="1" ht="12.5"/>
    <row r="1106" s="8" customFormat="1" ht="12.5"/>
    <row r="1107" s="8" customFormat="1" ht="12.5"/>
    <row r="1108" s="8" customFormat="1" ht="12.5"/>
    <row r="1109" s="8" customFormat="1" ht="12.5"/>
    <row r="1110" s="8" customFormat="1" ht="12.5"/>
    <row r="1111" s="8" customFormat="1" ht="12.5"/>
    <row r="1112" s="8" customFormat="1" ht="12.5"/>
    <row r="1113" s="8" customFormat="1" ht="12.5"/>
    <row r="1114" s="8" customFormat="1" ht="12.5"/>
    <row r="1115" s="8" customFormat="1" ht="12.5"/>
    <row r="1116" s="8" customFormat="1" ht="12.5"/>
    <row r="1117" s="8" customFormat="1" ht="12.5"/>
    <row r="1118" s="8" customFormat="1" ht="12.5"/>
    <row r="1119" s="8" customFormat="1" ht="12.5"/>
    <row r="1120" s="8" customFormat="1" ht="12.5"/>
    <row r="1121" s="8" customFormat="1" ht="12.5"/>
    <row r="1122" s="8" customFormat="1" ht="12.5"/>
    <row r="1123" s="8" customFormat="1" ht="12.5"/>
    <row r="1124" s="8" customFormat="1" ht="12.5"/>
    <row r="1125" s="8" customFormat="1" ht="12.5"/>
    <row r="1126" s="8" customFormat="1" ht="12.5"/>
    <row r="1127" s="8" customFormat="1" ht="12.5"/>
    <row r="1128" s="8" customFormat="1" ht="12.5"/>
    <row r="1129" s="8" customFormat="1" ht="12.5"/>
    <row r="1130" s="8" customFormat="1" ht="12.5"/>
    <row r="1131" s="8" customFormat="1" ht="12.5"/>
    <row r="1132" s="8" customFormat="1" ht="12.5"/>
    <row r="1133" s="8" customFormat="1" ht="12.5"/>
    <row r="1134" s="8" customFormat="1" ht="12.5"/>
    <row r="1135" s="8" customFormat="1" ht="12.5"/>
    <row r="1136" s="8" customFormat="1" ht="12.5"/>
    <row r="1137" s="8" customFormat="1" ht="12.5"/>
    <row r="1138" s="8" customFormat="1" ht="12.5"/>
    <row r="1139" s="8" customFormat="1" ht="12.5"/>
    <row r="1140" s="8" customFormat="1" ht="12.5"/>
    <row r="1141" s="8" customFormat="1" ht="12.5"/>
    <row r="1142" s="8" customFormat="1" ht="12.5"/>
    <row r="1143" s="8" customFormat="1" ht="12.5"/>
    <row r="1144" s="8" customFormat="1" ht="12.5"/>
    <row r="1145" s="8" customFormat="1" ht="12.5"/>
    <row r="1146" s="8" customFormat="1" ht="12.5"/>
    <row r="1147" s="8" customFormat="1" ht="12.5"/>
    <row r="1148" s="8" customFormat="1" ht="12.5"/>
    <row r="1149" s="8" customFormat="1" ht="12.5"/>
    <row r="1150" s="8" customFormat="1" ht="12.5"/>
    <row r="1151" s="8" customFormat="1" ht="12.5"/>
    <row r="1152" s="8" customFormat="1" ht="12.5"/>
    <row r="1153" s="8" customFormat="1" ht="12.5"/>
    <row r="1154" s="8" customFormat="1" ht="12.5"/>
    <row r="1155" s="8" customFormat="1" ht="12.5"/>
    <row r="1156" s="8" customFormat="1" ht="12.5"/>
    <row r="1157" s="8" customFormat="1" ht="12.5"/>
    <row r="1158" s="8" customFormat="1" ht="12.5"/>
    <row r="1159" s="8" customFormat="1" ht="12.5"/>
    <row r="1160" s="8" customFormat="1" ht="12.5"/>
    <row r="1161" s="8" customFormat="1" ht="12.5"/>
    <row r="1162" s="8" customFormat="1" ht="12.5"/>
    <row r="1163" s="8" customFormat="1" ht="12.5"/>
    <row r="1164" s="8" customFormat="1" ht="12.5"/>
    <row r="1165" s="8" customFormat="1" ht="12.5"/>
    <row r="1166" s="8" customFormat="1" ht="12.5"/>
    <row r="1167" s="8" customFormat="1" ht="12.5"/>
    <row r="1168" s="8" customFormat="1" ht="12.5"/>
    <row r="1169" s="8" customFormat="1" ht="12.5"/>
    <row r="1170" s="8" customFormat="1" ht="12.5"/>
    <row r="1171" s="8" customFormat="1" ht="12.5"/>
    <row r="1172" s="8" customFormat="1" ht="12.5"/>
    <row r="1173" s="8" customFormat="1" ht="12.5"/>
    <row r="1174" s="8" customFormat="1" ht="12.5"/>
    <row r="1175" s="8" customFormat="1" ht="12.5"/>
    <row r="1176" s="8" customFormat="1" ht="12.5"/>
    <row r="1177" s="8" customFormat="1" ht="12.5"/>
    <row r="1178" s="8" customFormat="1" ht="12.5"/>
    <row r="1179" s="8" customFormat="1" ht="12.5"/>
    <row r="1180" s="8" customFormat="1" ht="12.5"/>
    <row r="1181" s="8" customFormat="1" ht="12.5"/>
    <row r="1182" s="8" customFormat="1" ht="12.5"/>
    <row r="1183" s="8" customFormat="1" ht="12.5"/>
    <row r="1184" s="8" customFormat="1" ht="12.5"/>
    <row r="1185" s="8" customFormat="1" ht="12.5"/>
    <row r="1186" s="8" customFormat="1" ht="12.5"/>
    <row r="1187" s="8" customFormat="1" ht="12.5"/>
    <row r="1188" s="8" customFormat="1" ht="12.5"/>
    <row r="1189" s="8" customFormat="1" ht="12.5"/>
    <row r="1190" s="8" customFormat="1" ht="12.5"/>
    <row r="1191" s="8" customFormat="1" ht="12.5"/>
    <row r="1192" s="8" customFormat="1" ht="12.5"/>
    <row r="1193" s="8" customFormat="1" ht="12.5"/>
    <row r="1194" s="8" customFormat="1" ht="12.5"/>
    <row r="1195" s="8" customFormat="1" ht="12.5"/>
    <row r="1196" s="8" customFormat="1" ht="12.5"/>
    <row r="1197" s="8" customFormat="1" ht="12.5"/>
    <row r="1198" s="8" customFormat="1" ht="12.5"/>
    <row r="1199" s="8" customFormat="1" ht="12.5"/>
    <row r="1200" s="8" customFormat="1" ht="12.5"/>
    <row r="1201" s="8" customFormat="1" ht="12.5"/>
    <row r="1202" s="8" customFormat="1" ht="12.5"/>
    <row r="1203" s="8" customFormat="1" ht="12.5"/>
    <row r="1204" s="8" customFormat="1" ht="12.5"/>
    <row r="1205" s="8" customFormat="1" ht="12.5"/>
    <row r="1206" s="8" customFormat="1" ht="12.5"/>
    <row r="1207" s="8" customFormat="1" ht="12.5"/>
    <row r="1208" s="8" customFormat="1" ht="12.5"/>
    <row r="1209" s="8" customFormat="1" ht="12.5"/>
    <row r="1210" s="8" customFormat="1" ht="12.5"/>
    <row r="1211" s="8" customFormat="1" ht="12.5"/>
    <row r="1212" s="8" customFormat="1" ht="12.5"/>
    <row r="1213" s="8" customFormat="1" ht="12.5"/>
    <row r="1214" s="8" customFormat="1" ht="12.5"/>
    <row r="1215" s="8" customFormat="1" ht="12.5"/>
    <row r="1216" s="8" customFormat="1" ht="12.5"/>
    <row r="1217" s="8" customFormat="1" ht="12.5"/>
    <row r="1218" s="8" customFormat="1" ht="12.5"/>
    <row r="1219" s="8" customFormat="1" ht="12.5"/>
    <row r="1220" s="8" customFormat="1" ht="12.5"/>
    <row r="1221" s="8" customFormat="1" ht="12.5"/>
    <row r="1222" s="8" customFormat="1" ht="12.5"/>
    <row r="1223" s="8" customFormat="1" ht="12.5"/>
    <row r="1224" s="8" customFormat="1" ht="12.5"/>
    <row r="1225" s="8" customFormat="1" ht="12.5"/>
    <row r="1226" s="8" customFormat="1" ht="12.5"/>
    <row r="1227" s="8" customFormat="1" ht="12.5"/>
    <row r="1228" s="8" customFormat="1" ht="12.5"/>
    <row r="1229" s="8" customFormat="1" ht="12.5"/>
    <row r="1230" s="8" customFormat="1" ht="12.5"/>
    <row r="1231" s="8" customFormat="1" ht="12.5"/>
    <row r="1232" s="8" customFormat="1" ht="12.5"/>
    <row r="1233" s="8" customFormat="1" ht="12.5"/>
    <row r="1234" s="8" customFormat="1" ht="12.5"/>
    <row r="1235" s="8" customFormat="1" ht="12.5"/>
    <row r="1236" s="8" customFormat="1" ht="12.5"/>
    <row r="1237" s="8" customFormat="1" ht="12.5"/>
    <row r="1238" s="8" customFormat="1" ht="12.5"/>
    <row r="1239" s="8" customFormat="1" ht="12.5"/>
    <row r="1240" s="8" customFormat="1" ht="12.5"/>
    <row r="1241" s="8" customFormat="1" ht="12.5"/>
    <row r="1242" s="8" customFormat="1" ht="12.5"/>
    <row r="1243" s="8" customFormat="1" ht="12.5"/>
    <row r="1244" s="8" customFormat="1" ht="12.5"/>
    <row r="1245" s="8" customFormat="1" ht="12.5"/>
    <row r="1246" s="8" customFormat="1" ht="12.5"/>
    <row r="1247" s="8" customFormat="1" ht="12.5"/>
    <row r="1248" s="8" customFormat="1" ht="12.5"/>
    <row r="1249" s="8" customFormat="1" ht="12.5"/>
    <row r="1250" s="8" customFormat="1" ht="12.5"/>
    <row r="1251" s="8" customFormat="1" ht="12.5"/>
    <row r="1252" s="8" customFormat="1" ht="12.5"/>
    <row r="1253" s="8" customFormat="1" ht="12.5"/>
    <row r="1254" s="8" customFormat="1" ht="12.5"/>
    <row r="1255" s="8" customFormat="1" ht="12.5"/>
    <row r="1256" s="8" customFormat="1" ht="12.5"/>
    <row r="1257" s="8" customFormat="1" ht="12.5"/>
    <row r="1258" s="8" customFormat="1" ht="12.5"/>
    <row r="1259" s="8" customFormat="1" ht="12.5"/>
    <row r="1260" s="8" customFormat="1" ht="12.5"/>
    <row r="1261" s="8" customFormat="1" ht="12.5"/>
    <row r="1262" s="8" customFormat="1" ht="12.5"/>
    <row r="1263" s="8" customFormat="1" ht="12.5"/>
    <row r="1264" s="8" customFormat="1" ht="12.5"/>
    <row r="1265" s="8" customFormat="1" ht="12.5"/>
    <row r="1266" s="8" customFormat="1" ht="12.5"/>
    <row r="1267" s="8" customFormat="1" ht="12.5"/>
    <row r="1268" s="8" customFormat="1" ht="12.5"/>
    <row r="1269" s="8" customFormat="1" ht="12.5"/>
    <row r="1270" s="8" customFormat="1" ht="12.5"/>
    <row r="1271" s="8" customFormat="1" ht="12.5"/>
    <row r="1272" s="8" customFormat="1" ht="12.5"/>
    <row r="1273" s="8" customFormat="1" ht="12.5"/>
    <row r="1274" s="8" customFormat="1" ht="12.5"/>
    <row r="1275" s="8" customFormat="1" ht="12.5"/>
    <row r="1276" s="8" customFormat="1" ht="12.5"/>
    <row r="1277" s="8" customFormat="1" ht="12.5"/>
    <row r="1278" s="8" customFormat="1" ht="12.5"/>
    <row r="1279" s="8" customFormat="1" ht="12.5"/>
    <row r="1280" s="8" customFormat="1" ht="12.5"/>
    <row r="1281" s="8" customFormat="1" ht="12.5"/>
    <row r="1282" s="8" customFormat="1" ht="12.5"/>
    <row r="1283" s="8" customFormat="1" ht="12.5"/>
    <row r="1284" s="8" customFormat="1" ht="12.5"/>
    <row r="1285" s="8" customFormat="1" ht="12.5"/>
    <row r="1286" s="8" customFormat="1" ht="12.5"/>
    <row r="1287" s="8" customFormat="1" ht="12.5"/>
    <row r="1288" s="8" customFormat="1" ht="12.5"/>
    <row r="1289" s="8" customFormat="1" ht="12.5"/>
    <row r="1290" s="8" customFormat="1" ht="12.5"/>
    <row r="1291" s="8" customFormat="1" ht="12.5"/>
    <row r="1292" s="8" customFormat="1" ht="12.5"/>
    <row r="1293" s="8" customFormat="1" ht="12.5"/>
    <row r="1294" s="8" customFormat="1" ht="12.5"/>
    <row r="1295" s="8" customFormat="1" ht="12.5"/>
    <row r="1296" s="8" customFormat="1" ht="12.5"/>
    <row r="1297" s="8" customFormat="1" ht="12.5"/>
    <row r="1298" s="8" customFormat="1" ht="12.5"/>
    <row r="1299" s="8" customFormat="1" ht="12.5"/>
    <row r="1300" s="8" customFormat="1" ht="12.5"/>
    <row r="1301" s="8" customFormat="1" ht="12.5"/>
    <row r="1302" s="8" customFormat="1" ht="12.5"/>
    <row r="1303" s="8" customFormat="1" ht="12.5"/>
    <row r="1304" s="8" customFormat="1" ht="12.5"/>
    <row r="1305" s="8" customFormat="1" ht="12.5"/>
    <row r="1306" s="8" customFormat="1" ht="12.5"/>
    <row r="1307" s="8" customFormat="1" ht="12.5"/>
    <row r="1308" s="8" customFormat="1" ht="12.5"/>
    <row r="1309" s="8" customFormat="1" ht="12.5"/>
    <row r="1310" s="8" customFormat="1" ht="12.5"/>
    <row r="1311" s="8" customFormat="1" ht="12.5"/>
    <row r="1312" s="8" customFormat="1" ht="12.5"/>
    <row r="1313" s="8" customFormat="1" ht="12.5"/>
    <row r="1314" s="8" customFormat="1" ht="12.5"/>
    <row r="1315" s="8" customFormat="1" ht="12.5"/>
    <row r="1316" s="8" customFormat="1" ht="12.5"/>
    <row r="1317" s="8" customFormat="1" ht="12.5"/>
    <row r="1318" s="8" customFormat="1" ht="12.5"/>
    <row r="1319" s="8" customFormat="1" ht="12.5"/>
    <row r="1320" s="8" customFormat="1" ht="12.5"/>
    <row r="1321" s="8" customFormat="1" ht="12.5"/>
    <row r="1322" s="8" customFormat="1" ht="12.5"/>
    <row r="1323" s="8" customFormat="1" ht="12.5"/>
    <row r="1324" s="8" customFormat="1" ht="12.5"/>
    <row r="1325" s="8" customFormat="1" ht="12.5"/>
    <row r="1326" s="8" customFormat="1" ht="12.5"/>
    <row r="1327" s="8" customFormat="1" ht="12.5"/>
    <row r="1328" s="8" customFormat="1" ht="12.5"/>
    <row r="1329" s="8" customFormat="1" ht="12.5"/>
    <row r="1330" s="8" customFormat="1" ht="12.5"/>
    <row r="1331" s="8" customFormat="1" ht="12.5"/>
    <row r="1332" s="8" customFormat="1" ht="12.5"/>
    <row r="1333" s="8" customFormat="1" ht="12.5"/>
    <row r="1334" s="8" customFormat="1" ht="12.5"/>
    <row r="1335" s="8" customFormat="1" ht="12.5"/>
    <row r="1336" s="8" customFormat="1" ht="12.5"/>
    <row r="1337" s="8" customFormat="1" ht="12.5"/>
    <row r="1338" s="8" customFormat="1" ht="12.5"/>
    <row r="1339" s="8" customFormat="1" ht="12.5"/>
    <row r="1340" s="8" customFormat="1" ht="12.5"/>
    <row r="1341" s="8" customFormat="1" ht="12.5"/>
    <row r="1342" s="8" customFormat="1" ht="12.5"/>
    <row r="1343" s="8" customFormat="1" ht="12.5"/>
    <row r="1344" s="8" customFormat="1" ht="12.5"/>
    <row r="1345" s="8" customFormat="1" ht="12.5"/>
    <row r="1346" s="8" customFormat="1" ht="12.5"/>
    <row r="1347" s="8" customFormat="1" ht="12.5"/>
    <row r="1348" s="8" customFormat="1" ht="12.5"/>
    <row r="1349" s="8" customFormat="1" ht="12.5"/>
    <row r="1350" s="8" customFormat="1" ht="12.5"/>
    <row r="1351" s="8" customFormat="1" ht="12.5"/>
    <row r="1352" s="8" customFormat="1" ht="12.5"/>
    <row r="1353" s="8" customFormat="1" ht="12.5"/>
    <row r="1354" s="8" customFormat="1" ht="12.5"/>
    <row r="1355" s="8" customFormat="1" ht="12.5"/>
    <row r="1356" s="8" customFormat="1" ht="12.5"/>
    <row r="1357" s="8" customFormat="1" ht="12.5"/>
    <row r="1358" s="8" customFormat="1" ht="12.5"/>
    <row r="1359" s="8" customFormat="1" ht="12.5"/>
    <row r="1360" s="8" customFormat="1" ht="12.5"/>
    <row r="1361" s="8" customFormat="1" ht="12.5"/>
    <row r="1362" s="8" customFormat="1" ht="12.5"/>
    <row r="1363" s="8" customFormat="1" ht="12.5"/>
    <row r="1364" s="8" customFormat="1" ht="12.5"/>
    <row r="1365" s="8" customFormat="1" ht="12.5"/>
    <row r="1366" s="8" customFormat="1" ht="12.5"/>
    <row r="1367" s="8" customFormat="1" ht="12.5"/>
    <row r="1368" s="8" customFormat="1" ht="12.5"/>
    <row r="1369" s="8" customFormat="1" ht="12.5"/>
    <row r="1370" s="8" customFormat="1" ht="12.5"/>
    <row r="1371" s="8" customFormat="1" ht="12.5"/>
    <row r="1372" s="8" customFormat="1" ht="12.5"/>
    <row r="1373" s="8" customFormat="1" ht="12.5"/>
    <row r="1374" s="8" customFormat="1" ht="12.5"/>
    <row r="1375" s="8" customFormat="1" ht="12.5"/>
    <row r="1376" s="8" customFormat="1" ht="12.5"/>
    <row r="1377" s="8" customFormat="1" ht="12.5"/>
    <row r="1378" s="8" customFormat="1" ht="12.5"/>
    <row r="1379" s="8" customFormat="1" ht="12.5"/>
    <row r="1380" s="8" customFormat="1" ht="12.5"/>
    <row r="1381" s="8" customFormat="1" ht="12.5"/>
    <row r="1382" s="8" customFormat="1" ht="12.5"/>
    <row r="1383" s="8" customFormat="1" ht="12.5"/>
    <row r="1384" s="8" customFormat="1" ht="12.5"/>
    <row r="1385" s="8" customFormat="1" ht="12.5"/>
    <row r="1386" s="8" customFormat="1" ht="12.5"/>
    <row r="1387" s="8" customFormat="1" ht="12.5"/>
    <row r="1388" s="8" customFormat="1" ht="12.5"/>
    <row r="1389" s="8" customFormat="1" ht="12.5"/>
    <row r="1390" s="8" customFormat="1" ht="12.5"/>
    <row r="1391" s="8" customFormat="1" ht="12.5"/>
    <row r="1392" s="8" customFormat="1" ht="12.5"/>
    <row r="1393" s="8" customFormat="1" ht="12.5"/>
    <row r="1394" s="8" customFormat="1" ht="12.5"/>
    <row r="1395" s="8" customFormat="1" ht="12.5"/>
    <row r="1396" s="8" customFormat="1" ht="12.5"/>
    <row r="1397" s="8" customFormat="1" ht="12.5"/>
    <row r="1398" s="8" customFormat="1" ht="12.5"/>
    <row r="1399" s="8" customFormat="1" ht="12.5"/>
    <row r="1400" s="8" customFormat="1" ht="12.5"/>
    <row r="1401" s="8" customFormat="1" ht="12.5"/>
    <row r="1402" s="8" customFormat="1" ht="12.5"/>
    <row r="1403" s="8" customFormat="1" ht="12.5"/>
    <row r="1404" s="8" customFormat="1" ht="12.5"/>
    <row r="1405" s="8" customFormat="1" ht="12.5"/>
    <row r="1406" s="8" customFormat="1" ht="12.5"/>
    <row r="1407" s="8" customFormat="1" ht="12.5"/>
    <row r="1408" s="8" customFormat="1" ht="12.5"/>
    <row r="1409" s="8" customFormat="1" ht="12.5"/>
    <row r="1410" s="8" customFormat="1" ht="12.5"/>
    <row r="1411" s="8" customFormat="1" ht="12.5"/>
    <row r="1412" s="8" customFormat="1" ht="12.5"/>
    <row r="1413" s="8" customFormat="1" ht="12.5"/>
    <row r="1414" s="8" customFormat="1" ht="12.5"/>
    <row r="1415" s="8" customFormat="1" ht="12.5"/>
    <row r="1416" s="8" customFormat="1" ht="12.5"/>
    <row r="1417" s="8" customFormat="1" ht="12.5"/>
    <row r="1418" s="8" customFormat="1" ht="12.5"/>
    <row r="1419" s="8" customFormat="1" ht="12.5"/>
    <row r="1420" s="8" customFormat="1" ht="12.5"/>
    <row r="1421" s="8" customFormat="1" ht="12.5"/>
    <row r="1422" s="8" customFormat="1" ht="12.5"/>
    <row r="1423" s="8" customFormat="1" ht="12.5"/>
    <row r="1424" s="8" customFormat="1" ht="12.5"/>
    <row r="1425" s="8" customFormat="1" ht="12.5"/>
    <row r="1426" s="8" customFormat="1" ht="12.5"/>
    <row r="1427" s="8" customFormat="1" ht="12.5"/>
    <row r="1428" s="8" customFormat="1" ht="12.5"/>
    <row r="1429" s="8" customFormat="1" ht="12.5"/>
    <row r="1430" s="8" customFormat="1" ht="12.5"/>
    <row r="1431" s="8" customFormat="1" ht="12.5"/>
    <row r="1432" s="8" customFormat="1" ht="12.5"/>
    <row r="1433" s="8" customFormat="1" ht="12.5"/>
    <row r="1434" s="8" customFormat="1" ht="12.5"/>
    <row r="1435" s="8" customFormat="1" ht="12.5"/>
    <row r="1436" s="8" customFormat="1" ht="12.5"/>
    <row r="1437" s="8" customFormat="1" ht="12.5"/>
    <row r="1438" s="8" customFormat="1" ht="12.5"/>
    <row r="1439" s="8" customFormat="1" ht="12.5"/>
    <row r="1440" s="8" customFormat="1" ht="12.5"/>
    <row r="1441" s="8" customFormat="1" ht="12.5"/>
    <row r="1442" s="8" customFormat="1" ht="12.5"/>
    <row r="1443" s="8" customFormat="1" ht="12.5"/>
    <row r="1444" s="8" customFormat="1" ht="12.5"/>
    <row r="1445" s="8" customFormat="1" ht="12.5"/>
    <row r="1446" s="8" customFormat="1" ht="12.5"/>
    <row r="1447" s="8" customFormat="1" ht="12.5"/>
    <row r="1448" s="8" customFormat="1" ht="12.5"/>
    <row r="1449" s="8" customFormat="1" ht="12.5"/>
    <row r="1450" s="8" customFormat="1" ht="12.5"/>
    <row r="1451" s="8" customFormat="1" ht="12.5"/>
    <row r="1452" s="8" customFormat="1" ht="12.5"/>
    <row r="1453" s="8" customFormat="1" ht="12.5"/>
    <row r="1454" s="8" customFormat="1" ht="12.5"/>
    <row r="1455" s="8" customFormat="1" ht="12.5"/>
    <row r="1456" s="8" customFormat="1" ht="12.5"/>
    <row r="1457" s="8" customFormat="1" ht="12.5"/>
    <row r="1458" s="8" customFormat="1" ht="12.5"/>
    <row r="1459" s="8" customFormat="1" ht="12.5"/>
    <row r="1460" s="8" customFormat="1" ht="12.5"/>
    <row r="1461" s="8" customFormat="1" ht="12.5"/>
    <row r="1462" s="8" customFormat="1" ht="12.5"/>
    <row r="1463" s="8" customFormat="1" ht="12.5"/>
    <row r="1464" s="8" customFormat="1" ht="12.5"/>
    <row r="1465" s="8" customFormat="1" ht="12.5"/>
    <row r="1466" s="8" customFormat="1" ht="12.5"/>
    <row r="1467" s="8" customFormat="1" ht="12.5"/>
    <row r="1468" s="8" customFormat="1" ht="12.5"/>
    <row r="1469" s="8" customFormat="1" ht="12.5"/>
    <row r="1470" s="8" customFormat="1" ht="12.5"/>
    <row r="1471" s="8" customFormat="1" ht="12.5"/>
    <row r="1472" s="8" customFormat="1" ht="12.5"/>
    <row r="1473" s="8" customFormat="1" ht="12.5"/>
    <row r="1474" s="8" customFormat="1" ht="12.5"/>
    <row r="1475" s="8" customFormat="1" ht="12.5"/>
    <row r="1476" s="8" customFormat="1" ht="12.5"/>
    <row r="1477" s="8" customFormat="1" ht="12.5"/>
    <row r="1478" s="8" customFormat="1" ht="12.5"/>
    <row r="1479" s="8" customFormat="1" ht="12.5"/>
    <row r="1480" s="8" customFormat="1" ht="12.5"/>
    <row r="1481" s="8" customFormat="1" ht="12.5"/>
    <row r="1482" s="8" customFormat="1" ht="12.5"/>
    <row r="1483" s="8" customFormat="1" ht="12.5"/>
    <row r="1484" s="8" customFormat="1" ht="12.5"/>
    <row r="1485" s="8" customFormat="1" ht="12.5"/>
    <row r="1486" s="8" customFormat="1" ht="12.5"/>
    <row r="1487" s="8" customFormat="1" ht="12.5"/>
    <row r="1488" s="8" customFormat="1" ht="12.5"/>
    <row r="1489" s="8" customFormat="1" ht="12.5"/>
    <row r="1490" s="8" customFormat="1" ht="12.5"/>
    <row r="1491" s="8" customFormat="1" ht="12.5"/>
    <row r="1492" s="8" customFormat="1" ht="12.5"/>
    <row r="1493" s="8" customFormat="1" ht="12.5"/>
    <row r="1494" s="8" customFormat="1" ht="12.5"/>
    <row r="1495" s="8" customFormat="1" ht="12.5"/>
    <row r="1496" s="8" customFormat="1" ht="12.5"/>
    <row r="1497" s="8" customFormat="1" ht="12.5"/>
    <row r="1498" s="8" customFormat="1" ht="12.5"/>
    <row r="1499" s="8" customFormat="1" ht="12.5"/>
    <row r="1500" s="8" customFormat="1" ht="12.5"/>
    <row r="1501" s="8" customFormat="1" ht="12.5"/>
    <row r="1502" s="8" customFormat="1" ht="12.5"/>
    <row r="1503" s="8" customFormat="1" ht="12.5"/>
    <row r="1504" s="8" customFormat="1" ht="12.5"/>
    <row r="1505" s="8" customFormat="1" ht="12.5"/>
    <row r="1506" s="8" customFormat="1" ht="12.5"/>
    <row r="1507" s="8" customFormat="1" ht="12.5"/>
    <row r="1508" s="8" customFormat="1" ht="12.5"/>
    <row r="1509" s="8" customFormat="1" ht="12.5"/>
    <row r="1510" s="8" customFormat="1" ht="12.5"/>
    <row r="1511" s="8" customFormat="1" ht="12.5"/>
    <row r="1512" s="8" customFormat="1" ht="12.5"/>
    <row r="1513" s="8" customFormat="1" ht="12.5"/>
    <row r="1514" s="8" customFormat="1" ht="12.5"/>
    <row r="1515" s="8" customFormat="1" ht="12.5"/>
    <row r="1516" s="8" customFormat="1" ht="12.5"/>
    <row r="1517" s="8" customFormat="1" ht="12.5"/>
    <row r="1518" s="8" customFormat="1" ht="12.5"/>
    <row r="1519" s="8" customFormat="1" ht="12.5"/>
    <row r="1520" s="8" customFormat="1" ht="12.5"/>
    <row r="1521" s="8" customFormat="1" ht="12.5"/>
    <row r="1522" s="8" customFormat="1" ht="12.5"/>
    <row r="1523" s="8" customFormat="1" ht="12.5"/>
    <row r="1524" s="8" customFormat="1" ht="12.5"/>
    <row r="1525" s="8" customFormat="1" ht="12.5"/>
    <row r="1526" s="8" customFormat="1" ht="12.5"/>
    <row r="1527" s="8" customFormat="1" ht="12.5"/>
    <row r="1528" s="8" customFormat="1" ht="12.5"/>
    <row r="1529" s="8" customFormat="1" ht="12.5"/>
    <row r="1530" s="8" customFormat="1" ht="12.5"/>
    <row r="1531" s="8" customFormat="1" ht="12.5"/>
    <row r="1532" s="8" customFormat="1" ht="12.5"/>
    <row r="1533" s="8" customFormat="1" ht="12.5"/>
    <row r="1534" s="8" customFormat="1" ht="12.5"/>
    <row r="1535" s="8" customFormat="1" ht="12.5"/>
    <row r="1536" s="8" customFormat="1" ht="12.5"/>
    <row r="1537" s="8" customFormat="1" ht="12.5"/>
    <row r="1538" s="8" customFormat="1" ht="12.5"/>
    <row r="1539" s="8" customFormat="1" ht="12.5"/>
    <row r="1540" s="8" customFormat="1" ht="12.5"/>
    <row r="1541" s="8" customFormat="1" ht="12.5"/>
    <row r="1542" s="8" customFormat="1" ht="12.5"/>
    <row r="1543" s="8" customFormat="1" ht="12.5"/>
    <row r="1544" s="8" customFormat="1" ht="12.5"/>
    <row r="1545" s="8" customFormat="1" ht="12.5"/>
    <row r="1546" s="8" customFormat="1" ht="12.5"/>
    <row r="1547" s="8" customFormat="1" ht="12.5"/>
    <row r="1548" s="8" customFormat="1" ht="12.5"/>
    <row r="1549" s="8" customFormat="1" ht="12.5"/>
    <row r="1550" s="8" customFormat="1" ht="12.5"/>
    <row r="1551" s="8" customFormat="1" ht="12.5"/>
    <row r="1552" s="8" customFormat="1" ht="12.5"/>
    <row r="1553" s="8" customFormat="1" ht="12.5"/>
    <row r="1554" s="8" customFormat="1" ht="12.5"/>
    <row r="1555" s="8" customFormat="1" ht="12.5"/>
    <row r="1556" s="8" customFormat="1" ht="12.5"/>
    <row r="1557" s="8" customFormat="1" ht="12.5"/>
    <row r="1558" s="8" customFormat="1" ht="12.5"/>
    <row r="1559" s="8" customFormat="1" ht="12.5"/>
    <row r="1560" s="8" customFormat="1" ht="12.5"/>
    <row r="1561" s="8" customFormat="1" ht="12.5"/>
    <row r="1562" s="8" customFormat="1" ht="12.5"/>
    <row r="1563" s="8" customFormat="1" ht="12.5"/>
    <row r="1564" s="8" customFormat="1" ht="12.5"/>
    <row r="1565" s="8" customFormat="1" ht="12.5"/>
    <row r="1566" s="8" customFormat="1" ht="12.5"/>
    <row r="1567" s="8" customFormat="1" ht="12.5"/>
    <row r="1568" s="8" customFormat="1" ht="12.5"/>
    <row r="1569" s="8" customFormat="1" ht="12.5"/>
    <row r="1570" s="8" customFormat="1" ht="12.5"/>
    <row r="1571" s="8" customFormat="1" ht="12.5"/>
    <row r="1572" s="8" customFormat="1" ht="12.5"/>
    <row r="1573" s="8" customFormat="1" ht="12.5"/>
    <row r="1574" s="8" customFormat="1" ht="12.5"/>
    <row r="1575" s="8" customFormat="1" ht="12.5"/>
    <row r="1576" s="8" customFormat="1" ht="12.5"/>
    <row r="1577" s="8" customFormat="1" ht="12.5"/>
    <row r="1578" s="8" customFormat="1" ht="12.5"/>
    <row r="1579" s="8" customFormat="1" ht="12.5"/>
    <row r="1580" s="8" customFormat="1" ht="12.5"/>
    <row r="1581" s="8" customFormat="1" ht="12.5"/>
    <row r="1582" s="8" customFormat="1" ht="12.5"/>
    <row r="1583" s="8" customFormat="1" ht="12.5"/>
    <row r="1584" s="8" customFormat="1" ht="12.5"/>
    <row r="1585" s="8" customFormat="1" ht="12.5"/>
    <row r="1586" s="8" customFormat="1" ht="12.5"/>
    <row r="1587" s="8" customFormat="1" ht="12.5"/>
    <row r="1588" s="8" customFormat="1" ht="12.5"/>
    <row r="1589" s="8" customFormat="1" ht="12.5"/>
    <row r="1590" s="8" customFormat="1" ht="12.5"/>
    <row r="1591" s="8" customFormat="1" ht="12.5"/>
    <row r="1592" s="8" customFormat="1" ht="12.5"/>
    <row r="1593" s="8" customFormat="1" ht="12.5"/>
    <row r="1594" s="8" customFormat="1" ht="12.5"/>
    <row r="1595" s="8" customFormat="1" ht="12.5"/>
    <row r="1596" s="8" customFormat="1" ht="12.5"/>
    <row r="1597" s="8" customFormat="1" ht="12.5"/>
    <row r="1598" s="8" customFormat="1" ht="12.5"/>
    <row r="1599" s="8" customFormat="1" ht="12.5"/>
    <row r="1600" s="8" customFormat="1" ht="12.5"/>
    <row r="1601" s="8" customFormat="1" ht="12.5"/>
    <row r="1602" s="8" customFormat="1" ht="12.5"/>
    <row r="1603" s="8" customFormat="1" ht="12.5"/>
    <row r="1604" s="8" customFormat="1" ht="12.5"/>
    <row r="1605" s="8" customFormat="1" ht="12.5"/>
    <row r="1606" s="8" customFormat="1" ht="12.5"/>
    <row r="1607" s="8" customFormat="1" ht="12.5"/>
    <row r="1608" s="8" customFormat="1" ht="12.5"/>
    <row r="1609" s="8" customFormat="1" ht="12.5"/>
    <row r="1610" s="8" customFormat="1" ht="12.5"/>
    <row r="1611" s="8" customFormat="1" ht="12.5"/>
    <row r="1612" s="8" customFormat="1" ht="12.5"/>
    <row r="1613" s="8" customFormat="1" ht="12.5"/>
    <row r="1614" s="8" customFormat="1" ht="12.5"/>
    <row r="1615" s="8" customFormat="1" ht="12.5"/>
    <row r="1616" s="8" customFormat="1" ht="12.5"/>
    <row r="1617" s="8" customFormat="1" ht="12.5"/>
    <row r="1618" s="8" customFormat="1" ht="12.5"/>
    <row r="1619" s="8" customFormat="1" ht="12.5"/>
    <row r="1620" s="8" customFormat="1" ht="12.5"/>
    <row r="1621" s="8" customFormat="1" ht="12.5"/>
    <row r="1622" s="8" customFormat="1" ht="12.5"/>
    <row r="1623" s="8" customFormat="1" ht="12.5"/>
    <row r="1624" s="8" customFormat="1" ht="12.5"/>
    <row r="1625" s="8" customFormat="1" ht="12.5"/>
    <row r="1626" s="8" customFormat="1" ht="12.5"/>
    <row r="1627" s="8" customFormat="1" ht="12.5"/>
    <row r="1628" s="8" customFormat="1" ht="12.5"/>
    <row r="1629" s="8" customFormat="1" ht="12.5"/>
    <row r="1630" s="8" customFormat="1" ht="12.5"/>
    <row r="1631" s="8" customFormat="1" ht="12.5"/>
    <row r="1632" s="8" customFormat="1" ht="12.5"/>
    <row r="1633" s="8" customFormat="1" ht="12.5"/>
    <row r="1634" s="8" customFormat="1" ht="12.5"/>
    <row r="1635" s="8" customFormat="1" ht="12.5"/>
    <row r="1636" s="8" customFormat="1" ht="12.5"/>
    <row r="1637" s="8" customFormat="1" ht="12.5"/>
    <row r="1638" s="8" customFormat="1" ht="12.5"/>
    <row r="1639" s="8" customFormat="1" ht="12.5"/>
    <row r="1640" s="8" customFormat="1" ht="12.5"/>
    <row r="1641" s="8" customFormat="1" ht="12.5"/>
    <row r="1642" s="8" customFormat="1" ht="12.5"/>
    <row r="1643" s="8" customFormat="1" ht="12.5"/>
    <row r="1644" s="8" customFormat="1" ht="12.5"/>
    <row r="1645" s="8" customFormat="1" ht="12.5"/>
    <row r="1646" s="8" customFormat="1" ht="12.5"/>
    <row r="1647" s="8" customFormat="1" ht="12.5"/>
    <row r="1648" s="8" customFormat="1" ht="12.5"/>
    <row r="1649" s="8" customFormat="1" ht="12.5"/>
    <row r="1650" s="8" customFormat="1" ht="12.5"/>
    <row r="1651" s="8" customFormat="1" ht="12.5"/>
    <row r="1652" s="8" customFormat="1" ht="12.5"/>
    <row r="1653" s="8" customFormat="1" ht="12.5"/>
    <row r="1654" s="8" customFormat="1" ht="12.5"/>
    <row r="1655" s="8" customFormat="1" ht="12.5"/>
    <row r="1656" s="8" customFormat="1" ht="12.5"/>
    <row r="1657" s="8" customFormat="1" ht="12.5"/>
    <row r="1658" s="8" customFormat="1" ht="12.5"/>
    <row r="1659" s="8" customFormat="1" ht="12.5"/>
    <row r="1660" s="8" customFormat="1" ht="12.5"/>
    <row r="1661" s="8" customFormat="1" ht="12.5"/>
    <row r="1662" s="8" customFormat="1" ht="12.5"/>
    <row r="1663" s="8" customFormat="1" ht="12.5"/>
    <row r="1664" s="8" customFormat="1" ht="12.5"/>
    <row r="1665" s="8" customFormat="1" ht="12.5"/>
    <row r="1666" s="8" customFormat="1" ht="12.5"/>
    <row r="1667" s="8" customFormat="1" ht="12.5"/>
    <row r="1668" s="8" customFormat="1" ht="12.5"/>
    <row r="1669" s="8" customFormat="1" ht="12.5"/>
    <row r="1670" s="8" customFormat="1" ht="12.5"/>
    <row r="1671" s="8" customFormat="1" ht="12.5"/>
    <row r="1672" s="8" customFormat="1" ht="12.5"/>
    <row r="1673" s="8" customFormat="1" ht="12.5"/>
    <row r="1674" s="8" customFormat="1" ht="12.5"/>
    <row r="1675" s="8" customFormat="1" ht="12.5"/>
    <row r="1676" s="8" customFormat="1" ht="12.5"/>
    <row r="1677" s="8" customFormat="1" ht="12.5"/>
    <row r="1678" s="8" customFormat="1" ht="12.5"/>
    <row r="1679" s="8" customFormat="1" ht="12.5"/>
    <row r="1680" s="8" customFormat="1" ht="12.5"/>
    <row r="1681" s="8" customFormat="1" ht="12.5"/>
    <row r="1682" s="8" customFormat="1" ht="12.5"/>
    <row r="1683" s="8" customFormat="1" ht="12.5"/>
    <row r="1684" s="8" customFormat="1" ht="12.5"/>
    <row r="1685" s="8" customFormat="1" ht="12.5"/>
    <row r="1686" s="8" customFormat="1" ht="12.5"/>
    <row r="1687" s="8" customFormat="1" ht="12.5"/>
    <row r="1688" s="8" customFormat="1" ht="12.5"/>
    <row r="1689" s="8" customFormat="1" ht="12.5"/>
    <row r="1690" s="8" customFormat="1" ht="12.5"/>
    <row r="1691" s="8" customFormat="1" ht="12.5"/>
    <row r="1692" s="8" customFormat="1" ht="12.5"/>
    <row r="1693" s="8" customFormat="1" ht="12.5"/>
    <row r="1694" s="8" customFormat="1" ht="12.5"/>
    <row r="1695" s="8" customFormat="1" ht="12.5"/>
    <row r="1696" s="8" customFormat="1" ht="12.5"/>
    <row r="1697" s="8" customFormat="1" ht="12.5"/>
    <row r="1698" s="8" customFormat="1" ht="12.5"/>
    <row r="1699" s="8" customFormat="1" ht="12.5"/>
    <row r="1700" s="8" customFormat="1" ht="12.5"/>
    <row r="1701" s="8" customFormat="1" ht="12.5"/>
    <row r="1702" s="8" customFormat="1" ht="12.5"/>
    <row r="1703" s="8" customFormat="1" ht="12.5"/>
    <row r="1704" s="8" customFormat="1" ht="12.5"/>
    <row r="1705" s="8" customFormat="1" ht="12.5"/>
    <row r="1706" s="8" customFormat="1" ht="12.5"/>
    <row r="1707" s="8" customFormat="1" ht="12.5"/>
    <row r="1708" s="8" customFormat="1" ht="12.5"/>
    <row r="1709" s="8" customFormat="1" ht="12.5"/>
    <row r="1710" s="8" customFormat="1" ht="12.5"/>
    <row r="1711" s="8" customFormat="1" ht="12.5"/>
    <row r="1712" s="8" customFormat="1" ht="12.5"/>
    <row r="1713" s="8" customFormat="1" ht="12.5"/>
    <row r="1714" s="8" customFormat="1" ht="12.5"/>
    <row r="1715" s="8" customFormat="1" ht="12.5"/>
    <row r="1716" s="8" customFormat="1" ht="12.5"/>
    <row r="1717" s="8" customFormat="1" ht="12.5"/>
    <row r="1718" s="8" customFormat="1" ht="12.5"/>
    <row r="1719" s="8" customFormat="1" ht="12.5"/>
    <row r="1720" s="8" customFormat="1" ht="12.5"/>
    <row r="1721" s="8" customFormat="1" ht="12.5"/>
    <row r="1722" s="8" customFormat="1" ht="12.5"/>
    <row r="1723" s="8" customFormat="1" ht="12.5"/>
    <row r="1724" s="8" customFormat="1" ht="12.5"/>
    <row r="1725" s="8" customFormat="1" ht="12.5"/>
    <row r="1726" s="8" customFormat="1" ht="12.5"/>
    <row r="1727" s="8" customFormat="1" ht="12.5"/>
    <row r="1728" s="8" customFormat="1" ht="12.5"/>
    <row r="1729" s="8" customFormat="1" ht="12.5"/>
    <row r="1730" s="8" customFormat="1" ht="12.5"/>
    <row r="1731" s="8" customFormat="1" ht="12.5"/>
    <row r="1732" s="8" customFormat="1" ht="12.5"/>
    <row r="1733" s="8" customFormat="1" ht="12.5"/>
    <row r="1734" s="8" customFormat="1" ht="12.5"/>
    <row r="1735" s="8" customFormat="1" ht="12.5"/>
    <row r="1736" s="8" customFormat="1" ht="12.5"/>
    <row r="1737" s="8" customFormat="1" ht="12.5"/>
    <row r="1738" s="8" customFormat="1" ht="12.5"/>
    <row r="1739" s="8" customFormat="1" ht="12.5"/>
    <row r="1740" s="8" customFormat="1" ht="12.5"/>
    <row r="1741" s="8" customFormat="1" ht="12.5"/>
    <row r="1742" s="8" customFormat="1" ht="12.5"/>
    <row r="1743" s="8" customFormat="1" ht="12.5"/>
    <row r="1744" s="8" customFormat="1" ht="12.5"/>
    <row r="1745" s="8" customFormat="1" ht="12.5"/>
    <row r="1746" s="8" customFormat="1" ht="12.5"/>
    <row r="1747" s="8" customFormat="1" ht="12.5"/>
    <row r="1748" s="8" customFormat="1" ht="12.5"/>
    <row r="1749" s="8" customFormat="1" ht="12.5"/>
    <row r="1750" s="8" customFormat="1" ht="12.5"/>
    <row r="1751" s="8" customFormat="1" ht="12.5"/>
    <row r="1752" s="8" customFormat="1" ht="12.5"/>
    <row r="1753" s="8" customFormat="1" ht="12.5"/>
    <row r="1754" s="8" customFormat="1" ht="12.5"/>
    <row r="1755" s="8" customFormat="1" ht="12.5"/>
    <row r="1756" s="8" customFormat="1" ht="12.5"/>
    <row r="1757" s="8" customFormat="1" ht="12.5"/>
    <row r="1758" s="8" customFormat="1" ht="12.5"/>
    <row r="1759" s="8" customFormat="1" ht="12.5"/>
    <row r="1760" s="8" customFormat="1" ht="12.5"/>
    <row r="1761" s="8" customFormat="1" ht="12.5"/>
    <row r="1762" s="8" customFormat="1" ht="12.5"/>
    <row r="1763" s="8" customFormat="1" ht="12.5"/>
    <row r="1764" s="8" customFormat="1" ht="12.5"/>
    <row r="1765" s="8" customFormat="1" ht="12.5"/>
    <row r="1766" s="8" customFormat="1" ht="12.5"/>
    <row r="1767" s="8" customFormat="1" ht="12.5"/>
    <row r="1768" s="8" customFormat="1" ht="12.5"/>
    <row r="1769" s="8" customFormat="1" ht="12.5"/>
    <row r="1770" s="8" customFormat="1" ht="12.5"/>
    <row r="1771" s="8" customFormat="1" ht="12.5"/>
    <row r="1772" s="8" customFormat="1" ht="12.5"/>
    <row r="1773" s="8" customFormat="1" ht="12.5"/>
    <row r="1774" s="8" customFormat="1" ht="12.5"/>
    <row r="1775" s="8" customFormat="1" ht="12.5"/>
    <row r="1776" s="8" customFormat="1" ht="12.5"/>
    <row r="1777" s="8" customFormat="1" ht="12.5"/>
    <row r="1778" s="8" customFormat="1" ht="12.5"/>
    <row r="1779" s="8" customFormat="1" ht="12.5"/>
    <row r="1780" s="8" customFormat="1" ht="12.5"/>
    <row r="1781" s="8" customFormat="1" ht="12.5"/>
    <row r="1782" s="8" customFormat="1" ht="12.5"/>
    <row r="1783" s="8" customFormat="1" ht="12.5"/>
    <row r="1784" s="8" customFormat="1" ht="12.5"/>
    <row r="1785" s="8" customFormat="1" ht="12.5"/>
    <row r="1786" s="8" customFormat="1" ht="12.5"/>
    <row r="1787" s="8" customFormat="1" ht="12.5"/>
    <row r="1788" s="8" customFormat="1" ht="12.5"/>
    <row r="1789" s="8" customFormat="1" ht="12.5"/>
    <row r="1790" s="8" customFormat="1" ht="12.5"/>
    <row r="1791" s="8" customFormat="1" ht="12.5"/>
    <row r="1792" s="8" customFormat="1" ht="12.5"/>
    <row r="1793" s="8" customFormat="1" ht="12.5"/>
    <row r="1794" s="8" customFormat="1" ht="12.5"/>
    <row r="1795" s="8" customFormat="1" ht="12.5"/>
    <row r="1796" s="8" customFormat="1" ht="12.5"/>
    <row r="1797" s="8" customFormat="1" ht="12.5"/>
    <row r="1798" s="8" customFormat="1" ht="12.5"/>
    <row r="1799" s="8" customFormat="1" ht="12.5"/>
    <row r="1800" s="8" customFormat="1" ht="12.5"/>
    <row r="1801" s="8" customFormat="1" ht="12.5"/>
    <row r="1802" s="8" customFormat="1" ht="12.5"/>
    <row r="1803" s="8" customFormat="1" ht="12.5"/>
    <row r="1804" s="8" customFormat="1" ht="12.5"/>
    <row r="1805" s="8" customFormat="1" ht="12.5"/>
    <row r="1806" s="8" customFormat="1" ht="12.5"/>
    <row r="1807" s="8" customFormat="1" ht="12.5"/>
    <row r="1808" s="8" customFormat="1" ht="12.5"/>
    <row r="1809" s="8" customFormat="1" ht="12.5"/>
    <row r="1810" s="8" customFormat="1" ht="12.5"/>
    <row r="1811" s="8" customFormat="1" ht="12.5"/>
    <row r="1812" s="8" customFormat="1" ht="12.5"/>
    <row r="1813" s="8" customFormat="1" ht="12.5"/>
    <row r="1814" s="8" customFormat="1" ht="12.5"/>
    <row r="1815" s="8" customFormat="1" ht="12.5"/>
    <row r="1816" s="8" customFormat="1" ht="12.5"/>
    <row r="1817" s="8" customFormat="1" ht="12.5"/>
    <row r="1818" s="8" customFormat="1" ht="12.5"/>
    <row r="1819" s="8" customFormat="1" ht="12.5"/>
    <row r="1820" s="8" customFormat="1" ht="12.5"/>
    <row r="1821" s="8" customFormat="1" ht="12.5"/>
    <row r="1822" s="8" customFormat="1" ht="12.5"/>
    <row r="1823" s="8" customFormat="1" ht="12.5"/>
    <row r="1824" s="8" customFormat="1" ht="12.5"/>
    <row r="1825" s="8" customFormat="1" ht="12.5"/>
    <row r="1826" s="8" customFormat="1" ht="12.5"/>
    <row r="1827" s="8" customFormat="1" ht="12.5"/>
    <row r="1828" s="8" customFormat="1" ht="12.5"/>
    <row r="1829" s="8" customFormat="1" ht="12.5"/>
    <row r="1830" s="8" customFormat="1" ht="12.5"/>
    <row r="1831" s="8" customFormat="1" ht="12.5"/>
    <row r="1832" s="8" customFormat="1" ht="12.5"/>
    <row r="1833" s="8" customFormat="1" ht="12.5"/>
    <row r="1834" s="8" customFormat="1" ht="12.5"/>
    <row r="1835" s="8" customFormat="1" ht="12.5"/>
    <row r="1836" s="8" customFormat="1" ht="12.5"/>
    <row r="1837" s="8" customFormat="1" ht="12.5"/>
    <row r="1838" s="8" customFormat="1" ht="12.5"/>
    <row r="1839" s="8" customFormat="1" ht="12.5"/>
    <row r="1840" s="8" customFormat="1" ht="12.5"/>
    <row r="1841" s="8" customFormat="1" ht="12.5"/>
    <row r="1842" s="8" customFormat="1" ht="12.5"/>
    <row r="1843" s="8" customFormat="1" ht="12.5"/>
    <row r="1844" s="8" customFormat="1" ht="12.5"/>
    <row r="1845" s="8" customFormat="1" ht="12.5"/>
    <row r="1846" s="8" customFormat="1" ht="12.5"/>
    <row r="1847" s="8" customFormat="1" ht="12.5"/>
    <row r="1848" s="8" customFormat="1" ht="12.5"/>
    <row r="1849" s="8" customFormat="1" ht="12.5"/>
    <row r="1850" s="8" customFormat="1" ht="12.5"/>
    <row r="1851" s="8" customFormat="1" ht="12.5"/>
    <row r="1852" s="8" customFormat="1" ht="12.5"/>
    <row r="1853" s="8" customFormat="1" ht="12.5"/>
    <row r="1854" s="8" customFormat="1" ht="12.5"/>
    <row r="1855" s="8" customFormat="1" ht="12.5"/>
    <row r="1856" s="8" customFormat="1" ht="12.5"/>
    <row r="1857" s="8" customFormat="1" ht="12.5"/>
    <row r="1858" s="8" customFormat="1" ht="12.5"/>
    <row r="1859" s="8" customFormat="1" ht="12.5"/>
    <row r="1860" s="8" customFormat="1" ht="12.5"/>
    <row r="1861" s="8" customFormat="1" ht="12.5"/>
    <row r="1862" s="8" customFormat="1" ht="12.5"/>
    <row r="1863" s="8" customFormat="1" ht="12.5"/>
    <row r="1864" s="8" customFormat="1" ht="12.5"/>
    <row r="1865" s="8" customFormat="1" ht="12.5"/>
    <row r="1866" s="8" customFormat="1" ht="12.5"/>
    <row r="1867" s="8" customFormat="1" ht="12.5"/>
    <row r="1868" s="8" customFormat="1" ht="12.5"/>
    <row r="1869" s="8" customFormat="1" ht="12.5"/>
    <row r="1870" s="8" customFormat="1" ht="12.5"/>
    <row r="1871" s="8" customFormat="1" ht="12.5"/>
    <row r="1872" s="8" customFormat="1" ht="12.5"/>
    <row r="1873" s="8" customFormat="1" ht="12.5"/>
    <row r="1874" s="8" customFormat="1" ht="12.5"/>
    <row r="1875" s="8" customFormat="1" ht="12.5"/>
    <row r="1876" s="8" customFormat="1" ht="12.5"/>
    <row r="1877" s="8" customFormat="1" ht="12.5"/>
    <row r="1878" s="8" customFormat="1" ht="12.5"/>
    <row r="1879" s="8" customFormat="1" ht="12.5"/>
    <row r="1880" s="8" customFormat="1" ht="12.5"/>
    <row r="1881" s="8" customFormat="1" ht="12.5"/>
    <row r="1882" s="8" customFormat="1" ht="12.5"/>
    <row r="1883" s="8" customFormat="1" ht="12.5"/>
    <row r="1884" s="8" customFormat="1" ht="12.5"/>
    <row r="1885" s="8" customFormat="1" ht="12.5"/>
    <row r="1886" s="8" customFormat="1" ht="12.5"/>
    <row r="1887" s="8" customFormat="1" ht="12.5"/>
    <row r="1888" s="8" customFormat="1" ht="12.5"/>
    <row r="1889" s="8" customFormat="1" ht="12.5"/>
    <row r="1890" s="8" customFormat="1" ht="12.5"/>
    <row r="1891" s="8" customFormat="1" ht="12.5"/>
    <row r="1892" s="8" customFormat="1" ht="12.5"/>
    <row r="1893" s="8" customFormat="1" ht="12.5"/>
    <row r="1894" s="8" customFormat="1" ht="12.5"/>
    <row r="1895" s="8" customFormat="1" ht="12.5"/>
    <row r="1896" s="8" customFormat="1" ht="12.5"/>
    <row r="1897" s="8" customFormat="1" ht="12.5"/>
    <row r="1898" s="8" customFormat="1" ht="12.5"/>
    <row r="1899" s="8" customFormat="1" ht="12.5"/>
    <row r="1900" s="8" customFormat="1" ht="12.5"/>
  </sheetData>
  <printOptions gridLines="1"/>
  <pageMargins left="0" right="0" top="0.59055118110236227" bottom="0.53" header="0.35433070866141736" footer="0.28000000000000003"/>
  <pageSetup scale="78"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MHCApprovedBy xmlns="e1beba29-65ce-4c04-ad02-e0ccb53c4179">
      <UserInfo>
        <DisplayName/>
        <AccountId xsi:nil="true"/>
        <AccountType/>
      </UserInfo>
    </CMHCApprovedBy>
    <CMHCDateApproved xmlns="e1beba29-65ce-4c04-ad02-e0ccb53c4179" xsi:nil="true"/>
    <CMHCDateRetired xmlns="e1beba29-65ce-4c04-ad02-e0ccb53c4179"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CMHC Document" ma:contentTypeID="0x0101006DB749B13679714CA3DB93E49C2A9FEB008E45919F2B75044690AC1D1F428E4FCF" ma:contentTypeVersion="20" ma:contentTypeDescription="Create a new document." ma:contentTypeScope="" ma:versionID="a9e9ad65686a7febbfac2e79bba5ac16">
  <xsd:schema xmlns:xsd="http://www.w3.org/2001/XMLSchema" xmlns:xs="http://www.w3.org/2001/XMLSchema" xmlns:p="http://schemas.microsoft.com/office/2006/metadata/properties" xmlns:ns1="http://schemas.microsoft.com/sharepoint/v3" xmlns:ns2="e1beba29-65ce-4c04-ad02-e0ccb53c4179" xmlns:ns3="015ebc71-6d2c-497d-841f-b4b71d37f01e" targetNamespace="http://schemas.microsoft.com/office/2006/metadata/properties" ma:root="true" ma:fieldsID="4ff4ec25a2f596f0ee19965660203e1e" ns1:_="" ns2:_="" ns3:_="">
    <xsd:import namespace="http://schemas.microsoft.com/sharepoint/v3"/>
    <xsd:import namespace="e1beba29-65ce-4c04-ad02-e0ccb53c4179"/>
    <xsd:import namespace="015ebc71-6d2c-497d-841f-b4b71d37f01e"/>
    <xsd:element name="properties">
      <xsd:complexType>
        <xsd:sequence>
          <xsd:element name="documentManagement">
            <xsd:complexType>
              <xsd:all>
                <xsd:element ref="ns2:CMHCApprovedBy" minOccurs="0"/>
                <xsd:element ref="ns2:CMHCDateApproved" minOccurs="0"/>
                <xsd:element ref="ns2:CMHCDateRetire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1:_ip_UnifiedCompliancePolicyProperties" minOccurs="0"/>
                <xsd:element ref="ns1:_ip_UnifiedCompliancePolicyUIAction"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beba29-65ce-4c04-ad02-e0ccb53c4179" elementFormDefault="qualified">
    <xsd:import namespace="http://schemas.microsoft.com/office/2006/documentManagement/types"/>
    <xsd:import namespace="http://schemas.microsoft.com/office/infopath/2007/PartnerControls"/>
    <xsd:element name="CMHCApprovedBy" ma:index="8" nillable="true" ma:displayName="Approved By" ma:internalName="CMHCApprov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MHCDateApproved" ma:index="9" nillable="true" ma:displayName="Date Approved" ma:format="DateOnly" ma:internalName="CMHCDateApproved">
      <xsd:simpleType>
        <xsd:restriction base="dms:DateTime"/>
      </xsd:simpleType>
    </xsd:element>
    <xsd:element name="CMHCDateRetired" ma:index="10" nillable="true" ma:displayName="Date Retired" ma:format="DateOnly" ma:internalName="CMHCDateRetired">
      <xsd:simpleType>
        <xsd:restriction base="dms:DateTime"/>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5ebc71-6d2c-497d-841f-b4b71d37f01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5F6BFB-6F11-44C3-95B1-D74A48A0F300}">
  <ds:schemaRefs>
    <ds:schemaRef ds:uri="http://schemas.microsoft.com/office/2006/documentManagement/types"/>
    <ds:schemaRef ds:uri="http://purl.org/dc/dcmitype/"/>
    <ds:schemaRef ds:uri="http://schemas.microsoft.com/sharepoint/v3"/>
    <ds:schemaRef ds:uri="http://schemas.microsoft.com/office/2006/metadata/properties"/>
    <ds:schemaRef ds:uri="e1beba29-65ce-4c04-ad02-e0ccb53c4179"/>
    <ds:schemaRef ds:uri="http://purl.org/dc/elements/1.1/"/>
    <ds:schemaRef ds:uri="http://schemas.openxmlformats.org/package/2006/metadata/core-properties"/>
    <ds:schemaRef ds:uri="http://schemas.microsoft.com/office/infopath/2007/PartnerControls"/>
    <ds:schemaRef ds:uri="015ebc71-6d2c-497d-841f-b4b71d37f01e"/>
    <ds:schemaRef ds:uri="http://www.w3.org/XML/1998/namespace"/>
    <ds:schemaRef ds:uri="http://purl.org/dc/terms/"/>
  </ds:schemaRefs>
</ds:datastoreItem>
</file>

<file path=customXml/itemProps2.xml><?xml version="1.0" encoding="utf-8"?>
<ds:datastoreItem xmlns:ds="http://schemas.openxmlformats.org/officeDocument/2006/customXml" ds:itemID="{814A5076-30A0-4CBB-B139-445D3D94CE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beba29-65ce-4c04-ad02-e0ccb53c4179"/>
    <ds:schemaRef ds:uri="015ebc71-6d2c-497d-841f-b4b71d37f0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151EC8-D427-4C7E-8639-0CDA9AB1B3A5}">
  <ds:schemaRefs>
    <ds:schemaRef ds:uri="http://schemas.microsoft.com/sharepoint/v3/contenttype/forms"/>
  </ds:schemaRefs>
</ds:datastoreItem>
</file>

<file path=docMetadata/LabelInfo.xml><?xml version="1.0" encoding="utf-8"?>
<clbl:labelList xmlns:clbl="http://schemas.microsoft.com/office/2020/mipLabelMetadata">
  <clbl:label id="{38b7fc89-dbe8-4ed1-a78b-39dfb6a217a8}" enabled="0" method="" siteId="{38b7fc89-dbe8-4ed1-a78b-39dfb6a217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 Summary</vt:lpstr>
      <vt:lpstr>Cover Page</vt:lpstr>
      <vt:lpstr>Project Budget</vt:lpstr>
      <vt:lpstr>Residential New</vt:lpstr>
      <vt:lpstr>Non-Residential</vt:lpstr>
      <vt:lpstr>Eligibility and Social Outcome</vt:lpstr>
      <vt:lpstr>Mortg Calc</vt:lpstr>
      <vt:lpstr>'Eligibility and Social Outcome'!Print_Area</vt:lpstr>
      <vt:lpstr>'Mortg Calc'!Print_Area</vt:lpstr>
      <vt:lpstr>'Non-Residential'!Print_Area</vt:lpstr>
      <vt:lpstr>'Project Budget'!Print_Area</vt:lpstr>
      <vt:lpstr>'Residential New'!Print_Area</vt:lpstr>
    </vt:vector>
  </TitlesOfParts>
  <Manager/>
  <Company>CMHC-SCHL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Original_self-assessment tool ENG</dc:title>
  <dc:subject/>
  <dc:creator>jialeggi</dc:creator>
  <cp:keywords/>
  <dc:description/>
  <cp:lastModifiedBy>Chuck Casault</cp:lastModifiedBy>
  <cp:revision/>
  <dcterms:created xsi:type="dcterms:W3CDTF">2016-12-06T20:15:04Z</dcterms:created>
  <dcterms:modified xsi:type="dcterms:W3CDTF">2024-03-25T18:36:14Z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0x0101006DB749B13679714CA3DB93E49C2A9FEB008E45919F2B75044690AC1D1F428E4FCF</vt:lpwstr>
  </property>
  <property fmtid="{D5CDD505-2E9C-101B-9397-08002B2CF9AE}" pid="3" name="Order">
    <vt:r8>8000</vt:r8>
  </property>
</Properties>
</file>