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cmhcschl-my.sharepoint.com/personal/ccasault_cmhc-schl_gc_ca/Documents/My P Drive/Documents/CMHC/Program rename AHF ACLP NHCF RCFI/new files from studio/affordable-housing-fund/"/>
    </mc:Choice>
  </mc:AlternateContent>
  <xr:revisionPtr revIDLastSave="0" documentId="8_{9891255A-B397-449B-91EA-D0B5E76BFCA0}" xr6:coauthVersionLast="47" xr6:coauthVersionMax="47" xr10:uidLastSave="{00000000-0000-0000-0000-000000000000}"/>
  <bookViews>
    <workbookView xWindow="-9780" yWindow="-21710" windowWidth="38620" windowHeight="21220" tabRatio="940" firstSheet="1" activeTab="1" xr2:uid="{00000000-000D-0000-FFFF-FFFF00000000}"/>
  </bookViews>
  <sheets>
    <sheet name="Program Requirements" sheetId="5" state="hidden" r:id="rId1"/>
    <sheet name="Étape 1 - Questions" sheetId="21" r:id="rId2"/>
    <sheet name="Étape 2-Abordabilité des loyers" sheetId="17" r:id="rId3"/>
    <sheet name="Étape 3 - budget immobilisation" sheetId="13" r:id="rId4"/>
    <sheet name="Étape 4- Budget fonctionnement" sheetId="14" r:id="rId5"/>
    <sheet name="Étape 5 - Éligibilité" sheetId="22" r:id="rId6"/>
    <sheet name="Étape 6-Financement du FLA" sheetId="20" r:id="rId7"/>
    <sheet name="Info menus déroulants (masquer)" sheetId="6" state="hidden" r:id="rId8"/>
  </sheets>
  <definedNames>
    <definedName name="R_Un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20" l="1"/>
  <c r="D15" i="20"/>
  <c r="E15" i="20"/>
  <c r="C64" i="14" l="1"/>
  <c r="C13" i="13"/>
  <c r="D7" i="22"/>
  <c r="D6" i="22"/>
  <c r="C2" i="20"/>
  <c r="E79" i="20"/>
  <c r="D79" i="20"/>
  <c r="H59" i="20" l="1"/>
  <c r="D78" i="20" s="1"/>
  <c r="H51" i="20"/>
  <c r="E76" i="20" l="1"/>
  <c r="E78" i="20"/>
  <c r="F79" i="20"/>
  <c r="D76" i="20" l="1"/>
  <c r="F43" i="17"/>
  <c r="G43" i="17" s="1"/>
  <c r="H43" i="17" s="1"/>
  <c r="D3" i="20" l="1"/>
  <c r="C38" i="14"/>
  <c r="C30" i="14"/>
  <c r="D30" i="17"/>
  <c r="D28" i="20"/>
  <c r="D30" i="20" s="1"/>
  <c r="D29" i="20"/>
  <c r="D27" i="20"/>
  <c r="D5" i="20"/>
  <c r="C59" i="14"/>
  <c r="G26" i="17"/>
  <c r="E39" i="17"/>
  <c r="F62" i="17"/>
  <c r="F61" i="17"/>
  <c r="F60" i="17"/>
  <c r="G60" i="17" s="1"/>
  <c r="H60" i="17" s="1"/>
  <c r="F59" i="17"/>
  <c r="G59" i="17" s="1"/>
  <c r="H59" i="17" s="1"/>
  <c r="F58" i="17"/>
  <c r="F57" i="17"/>
  <c r="G57" i="17" s="1"/>
  <c r="H57" i="17" s="1"/>
  <c r="F56" i="17"/>
  <c r="F55" i="17"/>
  <c r="G55" i="17" s="1"/>
  <c r="H55" i="17" s="1"/>
  <c r="F54" i="17"/>
  <c r="F53" i="17"/>
  <c r="F52" i="17"/>
  <c r="G52" i="17" s="1"/>
  <c r="H52" i="17" s="1"/>
  <c r="F51" i="17"/>
  <c r="G51" i="17" s="1"/>
  <c r="H51" i="17" s="1"/>
  <c r="F50" i="17"/>
  <c r="F49" i="17"/>
  <c r="F48" i="17"/>
  <c r="F47" i="17"/>
  <c r="F46" i="17"/>
  <c r="G46" i="17" s="1"/>
  <c r="H46" i="17" s="1"/>
  <c r="F45" i="17"/>
  <c r="G45" i="17" s="1"/>
  <c r="H45" i="17" s="1"/>
  <c r="F44" i="17"/>
  <c r="G44" i="17" s="1"/>
  <c r="H44" i="17" s="1"/>
  <c r="C9" i="13" l="1"/>
  <c r="G47" i="17"/>
  <c r="H47" i="17" s="1"/>
  <c r="G53" i="17"/>
  <c r="H53" i="17" s="1"/>
  <c r="G48" i="17"/>
  <c r="G54" i="17"/>
  <c r="H54" i="17" s="1"/>
  <c r="G49" i="17"/>
  <c r="G62" i="17"/>
  <c r="H62" i="17" s="1"/>
  <c r="G58" i="17"/>
  <c r="G50" i="17"/>
  <c r="G61" i="17"/>
  <c r="H61" i="17" s="1"/>
  <c r="G56" i="17"/>
  <c r="H56" i="17" s="1"/>
  <c r="B55" i="17"/>
  <c r="B52" i="17"/>
  <c r="B51" i="17"/>
  <c r="B53" i="17"/>
  <c r="B60" i="17"/>
  <c r="B59" i="17"/>
  <c r="B57" i="17"/>
  <c r="B48" i="17" l="1"/>
  <c r="H48" i="17"/>
  <c r="B50" i="17"/>
  <c r="H50" i="17"/>
  <c r="B49" i="17"/>
  <c r="H49" i="17"/>
  <c r="B58" i="17"/>
  <c r="H58" i="17"/>
  <c r="B61" i="17"/>
  <c r="B56" i="17"/>
  <c r="B62" i="17"/>
  <c r="B47" i="17"/>
  <c r="B54" i="17"/>
  <c r="C7" i="14"/>
  <c r="C17" i="14" s="1"/>
  <c r="F78" i="20" l="1"/>
  <c r="C16" i="14"/>
  <c r="C18" i="14" s="1"/>
  <c r="D6" i="20" l="1"/>
  <c r="C14" i="13" l="1"/>
  <c r="C15" i="13" s="1"/>
  <c r="D16" i="20" s="1"/>
  <c r="B46" i="17" l="1"/>
  <c r="B43" i="17"/>
  <c r="B44" i="17"/>
  <c r="B45" i="17"/>
  <c r="C32" i="14"/>
  <c r="C40" i="14" s="1"/>
  <c r="C65" i="14" s="1"/>
  <c r="D4" i="5"/>
  <c r="C60" i="14" l="1"/>
  <c r="B61" i="14" s="1"/>
  <c r="D5" i="22" s="1"/>
  <c r="D9" i="17"/>
  <c r="G9" i="17" l="1"/>
  <c r="G10" i="17"/>
  <c r="D10" i="17"/>
  <c r="H49" i="20" l="1"/>
  <c r="C12" i="17"/>
  <c r="D3" i="22" s="1"/>
  <c r="G11" i="17"/>
  <c r="F12" i="17" s="1"/>
  <c r="D4" i="22" s="1"/>
  <c r="H55" i="20"/>
  <c r="D8" i="22" l="1"/>
  <c r="H56" i="20"/>
  <c r="H50" i="20"/>
  <c r="H57" i="20" s="1"/>
  <c r="F77" i="20" s="1"/>
  <c r="H52" i="20" l="1"/>
  <c r="D77" i="20" s="1"/>
  <c r="D80" i="20" s="1"/>
  <c r="E77" i="20" l="1"/>
  <c r="E80" i="20" s="1"/>
  <c r="D4" i="20" l="1"/>
  <c r="D7" i="20" s="1"/>
  <c r="D14" i="20" s="1"/>
  <c r="D10" i="20" l="1"/>
  <c r="D9" i="20" s="1"/>
  <c r="C16" i="13"/>
  <c r="C18" i="13" s="1"/>
  <c r="C19" i="13" l="1"/>
</calcChain>
</file>

<file path=xl/sharedStrings.xml><?xml version="1.0" encoding="utf-8"?>
<sst xmlns="http://schemas.openxmlformats.org/spreadsheetml/2006/main" count="338" uniqueCount="265">
  <si>
    <t>Requirement</t>
  </si>
  <si>
    <t>Definition</t>
  </si>
  <si>
    <t>Confirmation</t>
  </si>
  <si>
    <t>Affordability</t>
  </si>
  <si>
    <t>Rents for at least 30% of the units must be less than 80% of the Median Market Rent and maintained
for a minimum of 20 years</t>
  </si>
  <si>
    <t>Energy Efficiency</t>
  </si>
  <si>
    <r>
      <rPr>
        <b/>
        <sz val="11"/>
        <color theme="1"/>
        <rFont val="Calibri"/>
        <family val="2"/>
        <scheme val="minor"/>
      </rPr>
      <t xml:space="preserve">New Construction </t>
    </r>
    <r>
      <rPr>
        <sz val="11"/>
        <color theme="1"/>
        <rFont val="Calibri"/>
        <family val="2"/>
        <scheme val="minor"/>
      </rPr>
      <t xml:space="preserve">– Projects must demonstrate that they will either achieve a 25% decrease in energy consumption and Greenhouse Gas (GHG) emissions relative to the 2015 National Energy
Code for Buildings or the 2015 National Building Code; OR a 15% decrease relative to the 2017 National Energy Code for Buildings
</t>
    </r>
    <r>
      <rPr>
        <b/>
        <sz val="11"/>
        <color theme="1"/>
        <rFont val="Calibri"/>
        <family val="2"/>
        <scheme val="minor"/>
      </rPr>
      <t xml:space="preserve">
Repair (Renewal)</t>
    </r>
    <r>
      <rPr>
        <sz val="11"/>
        <color theme="1"/>
        <rFont val="Calibri"/>
        <family val="2"/>
        <scheme val="minor"/>
      </rPr>
      <t xml:space="preserve"> – Projects must demonstrate that they will achieve a 25% reduction in energy use
and Greenhouse Gas (GHG) emissions relative to past performance.
</t>
    </r>
  </si>
  <si>
    <t>Y</t>
  </si>
  <si>
    <t>Accessiblity</t>
  </si>
  <si>
    <r>
      <rPr>
        <b/>
        <sz val="11"/>
        <color theme="1"/>
        <rFont val="Calibri"/>
        <family val="2"/>
        <scheme val="minor"/>
      </rPr>
      <t>Option 1:</t>
    </r>
    <r>
      <rPr>
        <sz val="11"/>
        <color theme="1"/>
        <rFont val="Calibri"/>
        <family val="2"/>
        <scheme val="minor"/>
      </rPr>
      <t xml:space="preserve"> 20% of dwelling units meet accessibility standards (see Table A) and common areas are ‘barrier-free’ (see Table B); OR
</t>
    </r>
    <r>
      <rPr>
        <b/>
        <sz val="11"/>
        <color theme="1"/>
        <rFont val="Calibri"/>
        <family val="2"/>
        <scheme val="minor"/>
      </rPr>
      <t>Option 2:</t>
    </r>
    <r>
      <rPr>
        <sz val="11"/>
        <color theme="1"/>
        <rFont val="Calibri"/>
        <family val="2"/>
        <scheme val="minor"/>
      </rPr>
      <t xml:space="preserve"> The entire project (common areas and dwelling units) has full universal design (see Table C)</t>
    </r>
  </si>
  <si>
    <t>Flexibility Requested</t>
  </si>
  <si>
    <t>Financial Viability</t>
  </si>
  <si>
    <t>Sufficient financial and operational ability to carry the project and an overall project DCR &gt; 1.0</t>
  </si>
  <si>
    <t>Partnership</t>
  </si>
  <si>
    <t>Partnerships/Support from others such as non-profit or for-profit developers, Indigenous groups, First Nation Government, Provinces/Territories or Municipalities.</t>
  </si>
  <si>
    <t>Construction Exerience</t>
  </si>
  <si>
    <t>Must enter into a fixed price contract with a general contractor who has a minimum of 5 years experience building projects of similar size, cost, building form and construction type in the same market area</t>
  </si>
  <si>
    <t>Property Management</t>
  </si>
  <si>
    <t>Applicant must have at least five years experience operating a housing property of similar type and size OR a formal property management contract with a professional
third party firm.</t>
  </si>
  <si>
    <t>Confirmation that the site is free and clear of environmental issues</t>
  </si>
  <si>
    <t>An ESA will be required prior to funding</t>
  </si>
  <si>
    <t>Veuillez répondre aux 5 questions suivantes :</t>
  </si>
  <si>
    <t>Questions complémentaires</t>
  </si>
  <si>
    <t>Sélectionnez votre type d’organisation :</t>
  </si>
  <si>
    <t>Êtes-vous un organisme dirigé par des personnes noires ou offrant des services aux personnes noires?
En sélectionnant « Oui», vous attestez qu’au moins les deux tiers de vos postes de leadership et de gouvernance sont occupés par des personnes qui se déclarent noires.</t>
  </si>
  <si>
    <t>But de l’ensemble :</t>
  </si>
  <si>
    <t>L’ensemble est-il une maison d’hébergement, un logement avec services de soutien ou un logement de transition?</t>
  </si>
  <si>
    <t>Accessibilité</t>
  </si>
  <si>
    <t>Efficacité énergétique</t>
  </si>
  <si>
    <t>* Toutes les cellules orange doivent être remplies</t>
  </si>
  <si>
    <t>TEST 1 – Nombre de logements abordables</t>
  </si>
  <si>
    <t>TEST 2 – Degré d’abordabilité</t>
  </si>
  <si>
    <t>But :</t>
  </si>
  <si>
    <t xml:space="preserve"> Confirmer le nombre de logements dont le loyer est inférieur à 80 % du LMéM</t>
  </si>
  <si>
    <t>Confirmer le degré d’abordabilité moyen</t>
  </si>
  <si>
    <t>Résultats</t>
  </si>
  <si>
    <t>Nombre de logements dont le loyer est inférieur à 80 % du LMéM</t>
  </si>
  <si>
    <t>Loyer médian du marché (moyenne pondérée)</t>
  </si>
  <si>
    <t>Pourcentage de logements dont le loyer est inférieur à 80 % du LMéM</t>
  </si>
  <si>
    <t>Moyenne pondérée des loyers abordables dans le marché visé</t>
  </si>
  <si>
    <t>Niveau d’abordabilité moyen</t>
  </si>
  <si>
    <t>Pour remplir cet onglet, vous aurez besoin des données du Portail de l’information sur le marché de l’habitation (PIMH) de la SCHL.</t>
  </si>
  <si>
    <t>Accès au Portail de l’information sur le marché de l’habitation (PIMH) de la SCHL</t>
  </si>
  <si>
    <t>Vous pouvez accéder au PIMH en cliquant sur ce lien</t>
  </si>
  <si>
    <t>Étape 1 : Sélectionnez la province appropriée. Consignez cette information dans la section « Province » ci-dessous.</t>
  </si>
  <si>
    <t>Étape 2 : Sélectionnez la municipalité appropriée. Consignez cette information dans la section « Municipalité » ci-dessous.</t>
  </si>
  <si>
    <t>Étape 3 : Sélectionnez l’enquête appropriée. Consignez cette information dans la section « Zone d’enquête » ci-dessous.</t>
  </si>
  <si>
    <t>Remarque : Si votre ensemble n’est pas situé dans un centre visé par l’enquête ou si vous ne pouvez trouver les données nécessaires, communiquez avec votre spécialiste de la SCHL.</t>
  </si>
  <si>
    <t>Étape 5 : Cliquez sur « Vue complète ». Dans les tableaux à gauche, sélectionnez « Marché locatif primaire », puis « Loyer médian ($) ».</t>
  </si>
  <si>
    <t>Étape 6 :  Sélectionner le bon type de logement (maison en rangée ou appartement). Consignez les LMéM pour chaque catégorie de logement dans le tableau ci-dessous.</t>
  </si>
  <si>
    <t xml:space="preserve"> Étape 7 : Remplissez les tableaux sommaires ci-dessous pour refléter les détails sur les logements abordables et du marché de l’ensemble.</t>
  </si>
  <si>
    <t>Emplacement de l’ensemble</t>
  </si>
  <si>
    <t>Type de logement</t>
  </si>
  <si>
    <t>Loyer médian du marché (LMéM)</t>
  </si>
  <si>
    <t>Province</t>
  </si>
  <si>
    <t>Chambres individuelles (avec revenu de location)</t>
  </si>
  <si>
    <t>Municipalité</t>
  </si>
  <si>
    <t>Studio</t>
  </si>
  <si>
    <t xml:space="preserve">      Si autre, veuillez préciser :</t>
  </si>
  <si>
    <t>1 chambre</t>
  </si>
  <si>
    <t>Zone d’enquête</t>
  </si>
  <si>
    <t>2 chambres</t>
  </si>
  <si>
    <t>Total unités/lits</t>
  </si>
  <si>
    <t>3 chambres et plus</t>
  </si>
  <si>
    <t>Exemple d’emplacement de l’ensemble :</t>
  </si>
  <si>
    <t>Revenu brut potentiel (revenu locatif total)</t>
  </si>
  <si>
    <t>Résumé des logements/lits ayant un revenu locatif</t>
  </si>
  <si>
    <t>&lt;80%?</t>
  </si>
  <si>
    <t>Nombre de logements/lits</t>
  </si>
  <si>
    <t>Loyer mensuel</t>
  </si>
  <si>
    <t>LMéM</t>
  </si>
  <si>
    <t>% du LMéM</t>
  </si>
  <si>
    <t>Abordable?</t>
  </si>
  <si>
    <t>Résumé des logements/lits – aucun revenu de location</t>
  </si>
  <si>
    <t>Nombre de logements</t>
  </si>
  <si>
    <t>Budget des dépenses en capital</t>
  </si>
  <si>
    <t>Budget de l’ensemble</t>
  </si>
  <si>
    <t xml:space="preserve">Coût total de l’ensemble </t>
  </si>
  <si>
    <t>Date du budget</t>
  </si>
  <si>
    <t>Classification budgétaire</t>
  </si>
  <si>
    <t>Imprévus (%) inclus</t>
  </si>
  <si>
    <t>Coût par logement</t>
  </si>
  <si>
    <t>Sources de financement en capital</t>
  </si>
  <si>
    <t>Sommaire</t>
  </si>
  <si>
    <t>MOINS Total des autres sources</t>
  </si>
  <si>
    <t>Surplus (Déficit)</t>
  </si>
  <si>
    <t>Hidden Rows</t>
  </si>
  <si>
    <t>Scenario</t>
  </si>
  <si>
    <t>Comment</t>
  </si>
  <si>
    <t>Résultat : Financement requis &lt; Financement admissible
Mesures à prendre : Continuez de soumettre le montant le moins élevé. Cela aura une incidence positive sur la priorisation.</t>
  </si>
  <si>
    <t>Résultat : Financement requis &gt; Financement admissible. Il y a un écart de financement. 
Mesure à prendre : Pour aller plus loin, toutes les sources doivent être identifiées. Parlez à votre représentant ou représentante de la SCHL.</t>
  </si>
  <si>
    <t>Résultat : Financement requis = financement admissible.
Mesure à prendre : Continuer avec la demande de montant admissible.</t>
  </si>
  <si>
    <t>À remplir, le cas échéant, pour les autres sources de financement :</t>
  </si>
  <si>
    <t>Source 1</t>
  </si>
  <si>
    <t xml:space="preserve">Nom </t>
  </si>
  <si>
    <t>Programme</t>
  </si>
  <si>
    <t>Type</t>
  </si>
  <si>
    <t>Montant</t>
  </si>
  <si>
    <t>État</t>
  </si>
  <si>
    <t>Source 2</t>
  </si>
  <si>
    <t>Source 3</t>
  </si>
  <si>
    <t>Source 4</t>
  </si>
  <si>
    <t>Source 5</t>
  </si>
  <si>
    <t>Taux d’inoccupation indiqué sur le Portail de l’information sur le marché de l’habitation</t>
  </si>
  <si>
    <t>Revenu d’exploitation net (REN)</t>
  </si>
  <si>
    <t>Revenu résidentiel annuel</t>
  </si>
  <si>
    <t>Autres revenus</t>
  </si>
  <si>
    <t>Stationnement</t>
  </si>
  <si>
    <t>Casiers de rangement</t>
  </si>
  <si>
    <t>Buanderie</t>
  </si>
  <si>
    <t>Financement d’exploitation (municipal, provincial/territorial, fédéral)</t>
  </si>
  <si>
    <t>Autre (précisez)</t>
  </si>
  <si>
    <t>REVENU TOTAL</t>
  </si>
  <si>
    <t>Moins : Taux d’inoccupation/créances irrécouvrables</t>
  </si>
  <si>
    <t>Revenu brut réel (RBR)</t>
  </si>
  <si>
    <t>Charges opérationnelles résidentielles</t>
  </si>
  <si>
    <t>Taxes foncières</t>
  </si>
  <si>
    <t>Assurance</t>
  </si>
  <si>
    <t>Services publics</t>
  </si>
  <si>
    <t>Réparations et entretien</t>
  </si>
  <si>
    <t>Gestion</t>
  </si>
  <si>
    <t>Salaires</t>
  </si>
  <si>
    <t>Réserve de remplacement</t>
  </si>
  <si>
    <t>Total des charges opérationnelles</t>
  </si>
  <si>
    <t>REN résidentiel</t>
  </si>
  <si>
    <t>Espace non résidentiel (le cas échéant)</t>
  </si>
  <si>
    <t>Total des revenus</t>
  </si>
  <si>
    <t>Total des charges</t>
  </si>
  <si>
    <t>REN non résidentiel</t>
  </si>
  <si>
    <t>REN total</t>
  </si>
  <si>
    <t>Dette totale de l’ensemble</t>
  </si>
  <si>
    <t>Dette de l’ensemble (à conserver à l’achèvement de l’ensemble)</t>
  </si>
  <si>
    <t>SOURCE 1</t>
  </si>
  <si>
    <t>TOTAL du capital et des intérêts annuels</t>
  </si>
  <si>
    <t>Période d’amortissement (années)</t>
  </si>
  <si>
    <t>Taux d’intérêt</t>
  </si>
  <si>
    <t>SOURCE 2</t>
  </si>
  <si>
    <t>SOURCE 3</t>
  </si>
  <si>
    <t>Viabilité financière et CCD</t>
  </si>
  <si>
    <t>Viabilité financière</t>
  </si>
  <si>
    <t>Total de l’amortissement annuel de la dette</t>
  </si>
  <si>
    <t>Coefficient de couverture de la dette (CCD) – DOIT être supérieur à 1,0 OU aux exigences des autres bailleurs de fonds</t>
  </si>
  <si>
    <t>Revenu d'exploitation net</t>
  </si>
  <si>
    <t>HIDDEN CALCULATIONS</t>
  </si>
  <si>
    <t>DCR&gt;1</t>
  </si>
  <si>
    <t>NOI &gt;0</t>
  </si>
  <si>
    <t>Abordabilité – Test 1</t>
  </si>
  <si>
    <t>Abordabilité – Test 2</t>
  </si>
  <si>
    <t>État de l’admissibilité</t>
  </si>
  <si>
    <t xml:space="preserve">Financement de base </t>
  </si>
  <si>
    <t>+ Prime pour les résultats sociaux</t>
  </si>
  <si>
    <t>+ Prime pour le type d’ensemble</t>
  </si>
  <si>
    <t>+ Prime pour les coûts de construction</t>
  </si>
  <si>
    <t>= Montant admissible par logement</t>
  </si>
  <si>
    <t>Eligible Funding</t>
  </si>
  <si>
    <t>Montant admissible par logement * nbre de logements</t>
  </si>
  <si>
    <t>30% or 40% of final budgeted costs*</t>
  </si>
  <si>
    <t>Funding Required</t>
  </si>
  <si>
    <t>Financement requis de l'onglet Budget des dépenses en capital</t>
  </si>
  <si>
    <t>Définitions</t>
  </si>
  <si>
    <t>1) Financement de base</t>
  </si>
  <si>
    <t>2) Prime pour les résultats sociaux</t>
  </si>
  <si>
    <r>
      <rPr>
        <sz val="12"/>
        <color theme="1"/>
        <rFont val="Calibri"/>
        <family val="2"/>
        <scheme val="minor"/>
      </rPr>
      <t xml:space="preserve">Pour être admissibles à cette prime, les ensembles doivent dépasser les critères minimaux </t>
    </r>
    <r>
      <rPr>
        <b/>
        <u/>
        <sz val="12"/>
        <color rgb="FF000000"/>
        <rFont val="Calibri"/>
        <family val="2"/>
        <scheme val="minor"/>
      </rPr>
      <t>tant</t>
    </r>
    <r>
      <rPr>
        <sz val="12"/>
        <color rgb="FF000000"/>
        <rFont val="Calibri"/>
        <family val="2"/>
        <scheme val="minor"/>
      </rPr>
      <t xml:space="preserve"> pour l’abordabilité que pour l’efficacité énergétique :</t>
    </r>
    <r>
      <rPr>
        <sz val="12"/>
        <color rgb="FF000000"/>
        <rFont val="Calibri"/>
        <family val="2"/>
        <scheme val="minor"/>
      </rPr>
      <t xml:space="preserve"> </t>
    </r>
  </si>
  <si>
    <t>Critères minimaux pour être admissible à la prime pour résultats sociaux</t>
  </si>
  <si>
    <t>Abordabilité</t>
  </si>
  <si>
    <t>Efficacité énergétique (par rapport au CNÉB/CNB de 2015)</t>
  </si>
  <si>
    <t>Efficacité énergétique (par rapport au CNÉB/CNB de 2017)</t>
  </si>
  <si>
    <t>Efficacité énergétique (par rapport au rendement antérieur aux réparations)</t>
  </si>
  <si>
    <t>3) Prime pour le type de projet</t>
  </si>
  <si>
    <t xml:space="preserve">Les primes pour les coûts de l’ensemble se limitent aux types d’ensembles suivants :
</t>
  </si>
  <si>
    <t>Logement avec services de soutien</t>
  </si>
  <si>
    <t>Logement de transition</t>
  </si>
  <si>
    <t>Maison d’hébergement</t>
  </si>
  <si>
    <t>4) Prime pour les coûts de construction</t>
  </si>
  <si>
    <t>Les primes pour les coûts de l’ensemble sont limitées aux ensembles situés dans les régions où les coûts de construction sont les plus élevés, conformément au plus récent guide des coûts de construction Altus. Les régions sont définies en fonction du Portail de l’information sur le marché de l’habitation de la SCHL. Pour 2022, les primes pour les coûts de construction sont accordées aux municipalités suivantes (cliquez sur chaque lien pour obtenir une carte définie) :</t>
  </si>
  <si>
    <t>Toronto</t>
  </si>
  <si>
    <t>Vancouver</t>
  </si>
  <si>
    <t>Funding</t>
  </si>
  <si>
    <t>Outcome</t>
  </si>
  <si>
    <t>Threshold for Meets</t>
  </si>
  <si>
    <t>Threshold for Exceeds</t>
  </si>
  <si>
    <t>Meets/Exceeds</t>
  </si>
  <si>
    <t>Affordability- Test 1</t>
  </si>
  <si>
    <t>Affordability- Test 2</t>
  </si>
  <si>
    <t>TOTAL</t>
  </si>
  <si>
    <t>EE Reduction</t>
  </si>
  <si>
    <t xml:space="preserve">réduction de 25-35 % par rapport au 2015 CNÉB/CNB </t>
  </si>
  <si>
    <t>MEETS</t>
  </si>
  <si>
    <t xml:space="preserve">&gt; réduction de 35 % par rapport au 2015 CNÉB/CNB </t>
  </si>
  <si>
    <t>EXCEEDS</t>
  </si>
  <si>
    <t>Test 1:  % of units with rents below 80% MMR</t>
  </si>
  <si>
    <t xml:space="preserve">réduction de 15-25 % par rapport au 2017 CNÉB/CNB </t>
  </si>
  <si>
    <t>Test 2: Average level of Affordability</t>
  </si>
  <si>
    <t>&gt; réduction de 25 % par rapport au 2017 CNÉB/CNB</t>
  </si>
  <si>
    <t>OUTCOME:</t>
  </si>
  <si>
    <t>réduction de 25-35 % par rapport au rendement antérieur (réparations)</t>
  </si>
  <si>
    <t>&gt; réduction de 35 % par rapport au rendement antérieur (réparations)</t>
  </si>
  <si>
    <t>Is the project eligible for cost premium?</t>
  </si>
  <si>
    <t>Wording for Social Outcomes tables:</t>
  </si>
  <si>
    <t>Exceed</t>
  </si>
  <si>
    <t>Au moins 40 % des logements offerts à un loyer inférieur à 70 % du LMéM</t>
  </si>
  <si>
    <t>&gt; Réduction de 35 % de la consommation énergétique et des émissions de GES.</t>
  </si>
  <si>
    <t>&gt; Réduction de 25 % de la consommation énergétique et des émissions de GES.</t>
  </si>
  <si>
    <t>Construction</t>
  </si>
  <si>
    <t>Réparation/Renouvellement</t>
  </si>
  <si>
    <t>Base Funding</t>
  </si>
  <si>
    <t>Possible Premiums</t>
  </si>
  <si>
    <t>Social Outcomes Premium</t>
  </si>
  <si>
    <t>Construction Cost Premium</t>
  </si>
  <si>
    <t>Project Type Premium</t>
  </si>
  <si>
    <t>Project Outcome</t>
  </si>
  <si>
    <t>Groupes prioritaires</t>
  </si>
  <si>
    <t>Femmes et enfants</t>
  </si>
  <si>
    <t>Femmes et leurs enfants fuyant une situation de violence familiale</t>
  </si>
  <si>
    <t>Personnes âgées</t>
  </si>
  <si>
    <t>Autochtones</t>
  </si>
  <si>
    <t>Personnes handicapées;</t>
  </si>
  <si>
    <t>Personnes aux prises avec des problèmes de santé mentale et de toxicomanie</t>
  </si>
  <si>
    <t>Anciens combattants</t>
  </si>
  <si>
    <t>Membres de la communauté LGBTQ2+</t>
  </si>
  <si>
    <t>Groupes racisés</t>
  </si>
  <si>
    <t>Personnes nouvellement immigrantes (ou réfugiées)</t>
  </si>
  <si>
    <t>Personnes et familles en situation d’itinérance</t>
  </si>
  <si>
    <t>Jeunes adultes</t>
  </si>
  <si>
    <t>Région du Grand Toronto (RGT)/Vancouver</t>
  </si>
  <si>
    <t>Reste du Canada</t>
  </si>
  <si>
    <t>Espace non résidentiel</t>
  </si>
  <si>
    <t>S. O.</t>
  </si>
  <si>
    <t>&lt;30 %</t>
  </si>
  <si>
    <t>&gt;= 30 %</t>
  </si>
  <si>
    <t>Imprévus</t>
  </si>
  <si>
    <t>&lt;5 %</t>
  </si>
  <si>
    <t>5 à 10 %</t>
  </si>
  <si>
    <t>&gt;10 %</t>
  </si>
  <si>
    <t>Catégorie D</t>
  </si>
  <si>
    <t>Catégorie C</t>
  </si>
  <si>
    <t>Catégorie A</t>
  </si>
  <si>
    <t>Préparé par l’architecte ou l’ingénieur</t>
  </si>
  <si>
    <t>Autre</t>
  </si>
  <si>
    <t>État du financement</t>
  </si>
  <si>
    <t>Intention de présenter une demande</t>
  </si>
  <si>
    <t>En cours/Demandé</t>
  </si>
  <si>
    <t>Confirmé</t>
  </si>
  <si>
    <t>Argent dépensé</t>
  </si>
  <si>
    <t>Argent en main (non dépensé)</t>
  </si>
  <si>
    <t>Type de financement</t>
  </si>
  <si>
    <t>Subvention/contribution</t>
  </si>
  <si>
    <t>Prêt-subvention</t>
  </si>
  <si>
    <t>Prêt</t>
  </si>
  <si>
    <t>Mise de fonds en argent</t>
  </si>
  <si>
    <t>type d’organisation :</t>
  </si>
  <si>
    <t>Organisme sans but lucratif, coopérative ou groupe ou gouvernement autochtone</t>
  </si>
  <si>
    <t>Province, territoire ou municipalité</t>
  </si>
  <si>
    <t>Exigence minimale dans le cadre du FLA</t>
  </si>
  <si>
    <t>Tous les ensembles admissibles au financement du FLA recevront le financement de base minimal. Un ensemble pourrait être admissible à trois primes potentielles, qui sont décrites ci-dessous.</t>
  </si>
  <si>
    <t xml:space="preserve"> Pour qu’un ensemble soit admissible au financement du FLA, le résultat doit être d’au moins 30 %.</t>
  </si>
  <si>
    <t>Pour que l’ensemble soit admissible au financement du FLA, le résultat doit être inférieur à 80 %.</t>
  </si>
  <si>
    <t>=Contribution requise du FLA</t>
  </si>
  <si>
    <t>Comparer à Contribution admissible du FLA</t>
  </si>
  <si>
    <t>Contribution requise du FLA &lt; Contribution admissible du FLA</t>
  </si>
  <si>
    <t>Contribution requise du FLA = Contribution admissible du FLA</t>
  </si>
  <si>
    <t>Financement du FLA pour approbation* :</t>
  </si>
  <si>
    <t>Contribution requise du FLA &gt; Contribution admissible du FLA</t>
  </si>
  <si>
    <t>Vérification de l’admissibilité au FLA</t>
  </si>
  <si>
    <t>*Toutes les exigences du programme du FLA s’appliquent toujours. Voir le feuillet d’information sur le produit pour en savoir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</si>
</sst>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_(* \(#,##0.00\);_(* &quot;-&quot;??_);_(@_)"/>
    <numFmt numFmtId="166" formatCode="_(* #,##0_);_(* \(#,##0\);_(* &quot;-&quot;??_);_(@_)"/>
    <numFmt numFmtId="167" formatCode="_-* #,##0_-;\-* #,##0_-;_-* &quot;-&quot;??_-;_-@_-"/>
    <numFmt numFmtId="168" formatCode="_-&quot;$&quot;* #,##0_-;\-&quot;$&quot;* #,##0_-;_-&quot;$&quot;* &quot;-&quot;??_-;_-@_-"/>
    <numFmt numFmtId="169" formatCode="_(&quot;$&quot;* #,##0_);_(&quot;$&quot;* \(#,##0\);_(&quot;$&quot;* &quot;-&quot;??_);_(@_)"/>
    <numFmt numFmtId="170" formatCode="_(* #,##0.0_);_(* \(#,##0.0\);_(* &quot;-&quot;?_);_(@_)"/>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u/>
      <sz val="11"/>
      <color theme="10"/>
      <name val="Calibri"/>
      <family val="2"/>
      <scheme val="minor"/>
    </font>
    <font>
      <b/>
      <sz val="10"/>
      <color theme="1"/>
      <name val="Calibri"/>
      <family val="2"/>
      <scheme val="minor"/>
    </font>
    <font>
      <b/>
      <sz val="16"/>
      <color theme="1"/>
      <name val="Calibri"/>
      <family val="2"/>
      <scheme val="minor"/>
    </font>
    <font>
      <sz val="16"/>
      <color theme="1"/>
      <name val="Calibri"/>
      <family val="2"/>
      <scheme val="minor"/>
    </font>
    <font>
      <sz val="10"/>
      <color theme="1"/>
      <name val="Calibri"/>
      <family val="2"/>
      <scheme val="minor"/>
    </font>
    <font>
      <b/>
      <u/>
      <sz val="16"/>
      <color theme="1"/>
      <name val="Calibri"/>
      <family val="2"/>
      <scheme val="minor"/>
    </font>
    <font>
      <b/>
      <u/>
      <sz val="14"/>
      <color theme="4"/>
      <name val="Calibri"/>
      <family val="2"/>
      <scheme val="minor"/>
    </font>
    <font>
      <i/>
      <sz val="10"/>
      <color theme="1"/>
      <name val="Calibri"/>
      <family val="2"/>
      <scheme val="minor"/>
    </font>
    <font>
      <b/>
      <sz val="11"/>
      <color rgb="FFFF0000"/>
      <name val="Calibri"/>
      <family val="2"/>
      <scheme val="minor"/>
    </font>
    <font>
      <sz val="12"/>
      <color rgb="FF0070C0"/>
      <name val="Calibri"/>
      <family val="2"/>
      <scheme val="minor"/>
    </font>
    <font>
      <sz val="11"/>
      <color rgb="FF0070C0"/>
      <name val="Calibri"/>
      <family val="2"/>
      <scheme val="minor"/>
    </font>
    <font>
      <i/>
      <sz val="11"/>
      <color theme="1"/>
      <name val="Calibri"/>
      <family val="2"/>
      <scheme val="minor"/>
    </font>
    <font>
      <sz val="10"/>
      <name val="Calibri"/>
      <family val="2"/>
      <scheme val="minor"/>
    </font>
    <font>
      <sz val="12"/>
      <name val="Calibri"/>
      <family val="2"/>
      <scheme val="minor"/>
    </font>
    <font>
      <i/>
      <sz val="14"/>
      <color theme="1"/>
      <name val="Calibri"/>
      <family val="2"/>
      <scheme val="minor"/>
    </font>
    <font>
      <b/>
      <u/>
      <sz val="16"/>
      <color rgb="FF0070C0"/>
      <name val="Calibri"/>
      <family val="2"/>
      <scheme val="minor"/>
    </font>
    <font>
      <sz val="14"/>
      <color rgb="FF0070C0"/>
      <name val="Calibri"/>
      <family val="2"/>
      <scheme val="minor"/>
    </font>
    <font>
      <sz val="14"/>
      <name val="Calibri"/>
      <family val="2"/>
      <scheme val="minor"/>
    </font>
    <font>
      <b/>
      <u/>
      <sz val="16"/>
      <color theme="4"/>
      <name val="Calibri"/>
      <family val="2"/>
      <scheme val="minor"/>
    </font>
    <font>
      <b/>
      <u/>
      <sz val="18"/>
      <color theme="4"/>
      <name val="Calibri"/>
      <family val="2"/>
      <scheme val="minor"/>
    </font>
    <font>
      <b/>
      <u/>
      <sz val="12"/>
      <color theme="1"/>
      <name val="Calibri"/>
      <family val="2"/>
      <scheme val="minor"/>
    </font>
    <font>
      <i/>
      <sz val="18"/>
      <color theme="4"/>
      <name val="Calibri"/>
      <family val="2"/>
      <scheme val="minor"/>
    </font>
    <font>
      <b/>
      <u val="singleAccounting"/>
      <sz val="11"/>
      <color theme="1"/>
      <name val="Calibri"/>
      <family val="2"/>
      <scheme val="minor"/>
    </font>
    <font>
      <b/>
      <sz val="11"/>
      <color rgb="FFC00000"/>
      <name val="Calibri"/>
      <family val="2"/>
      <scheme val="minor"/>
    </font>
    <font>
      <i/>
      <sz val="14"/>
      <color theme="4" tint="-0.249977111117893"/>
      <name val="Calibri"/>
      <family val="2"/>
      <scheme val="minor"/>
    </font>
    <font>
      <u/>
      <sz val="12"/>
      <color theme="10"/>
      <name val="Calibri"/>
      <family val="2"/>
      <scheme val="minor"/>
    </font>
    <font>
      <b/>
      <u/>
      <sz val="14"/>
      <color theme="1"/>
      <name val="Calibri"/>
      <family val="2"/>
      <scheme val="minor"/>
    </font>
    <font>
      <b/>
      <sz val="14"/>
      <name val="Calibri"/>
      <family val="2"/>
      <scheme val="minor"/>
    </font>
    <font>
      <i/>
      <sz val="12"/>
      <color theme="1"/>
      <name val="Calibri"/>
      <family val="2"/>
      <scheme val="minor"/>
    </font>
    <font>
      <b/>
      <u/>
      <sz val="12"/>
      <color rgb="FF000000"/>
      <name val="Calibri"/>
      <family val="2"/>
      <scheme val="minor"/>
    </font>
    <font>
      <sz val="12"/>
      <color rgb="FF000000"/>
      <name val="Calibri"/>
      <family val="2"/>
      <scheme val="minor"/>
    </font>
    <font>
      <sz val="11"/>
      <color rgb="FF006100"/>
      <name val="Calibri"/>
      <family val="2"/>
      <scheme val="minor"/>
    </font>
    <font>
      <sz val="11"/>
      <color rgb="FF9C0006"/>
      <name val="Calibri"/>
      <family val="2"/>
      <scheme val="minor"/>
    </font>
    <font>
      <sz val="11"/>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FFFF"/>
        <bgColor rgb="FF000000"/>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style="mediumDashed">
        <color indexed="64"/>
      </top>
      <bottom/>
      <diagonal/>
    </border>
    <border>
      <left/>
      <right/>
      <top/>
      <bottom style="mediumDashed">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39" fillId="12" borderId="0" applyNumberFormat="0" applyBorder="0" applyAlignment="0" applyProtection="0"/>
    <xf numFmtId="0" fontId="40" fillId="13" borderId="0" applyNumberFormat="0" applyBorder="0" applyAlignment="0" applyProtection="0"/>
  </cellStyleXfs>
  <cellXfs count="283">
    <xf numFmtId="0" fontId="0" fillId="0" borderId="0" xfId="0"/>
    <xf numFmtId="0" fontId="4" fillId="0" borderId="0" xfId="0" applyFont="1"/>
    <xf numFmtId="0" fontId="3" fillId="0" borderId="0" xfId="0" applyFont="1"/>
    <xf numFmtId="0" fontId="0" fillId="3" borderId="0" xfId="0" applyFill="1" applyAlignment="1">
      <alignment wrapText="1"/>
    </xf>
    <xf numFmtId="0" fontId="0" fillId="3" borderId="0" xfId="0" applyFill="1"/>
    <xf numFmtId="0" fontId="0" fillId="3" borderId="0" xfId="0" applyFill="1" applyAlignment="1">
      <alignment horizontal="center"/>
    </xf>
    <xf numFmtId="0" fontId="3" fillId="3" borderId="0" xfId="0" applyFont="1" applyFill="1"/>
    <xf numFmtId="167" fontId="1" fillId="3" borderId="0" xfId="1" applyNumberFormat="1" applyFont="1" applyFill="1"/>
    <xf numFmtId="167" fontId="0" fillId="3" borderId="0" xfId="1" applyNumberFormat="1" applyFont="1" applyFill="1" applyBorder="1"/>
    <xf numFmtId="167" fontId="5" fillId="3" borderId="0" xfId="1" applyNumberFormat="1" applyFont="1" applyFill="1" applyBorder="1" applyProtection="1"/>
    <xf numFmtId="0" fontId="0" fillId="3" borderId="8" xfId="0" applyFill="1" applyBorder="1"/>
    <xf numFmtId="0" fontId="0" fillId="3" borderId="5" xfId="0" applyFill="1" applyBorder="1"/>
    <xf numFmtId="0" fontId="0" fillId="3" borderId="7" xfId="0" applyFill="1" applyBorder="1"/>
    <xf numFmtId="0" fontId="0" fillId="3" borderId="9" xfId="0" applyFill="1" applyBorder="1"/>
    <xf numFmtId="0" fontId="0" fillId="3" borderId="2" xfId="0" applyFill="1" applyBorder="1"/>
    <xf numFmtId="0" fontId="0" fillId="3" borderId="4" xfId="0" applyFill="1" applyBorder="1"/>
    <xf numFmtId="0" fontId="0" fillId="3" borderId="6" xfId="0" applyFill="1" applyBorder="1"/>
    <xf numFmtId="0" fontId="3" fillId="3" borderId="11" xfId="0" applyFont="1" applyFill="1" applyBorder="1"/>
    <xf numFmtId="0" fontId="3" fillId="3" borderId="12" xfId="0" applyFont="1" applyFill="1" applyBorder="1"/>
    <xf numFmtId="0" fontId="0" fillId="3" borderId="3" xfId="0" applyFill="1" applyBorder="1" applyAlignment="1">
      <alignment wrapText="1"/>
    </xf>
    <xf numFmtId="166" fontId="0" fillId="3" borderId="0" xfId="0" applyNumberFormat="1" applyFill="1"/>
    <xf numFmtId="0" fontId="3" fillId="3" borderId="10" xfId="0" applyFont="1" applyFill="1" applyBorder="1"/>
    <xf numFmtId="9" fontId="0" fillId="3" borderId="6" xfId="0" applyNumberFormat="1" applyFill="1" applyBorder="1"/>
    <xf numFmtId="9" fontId="0" fillId="3" borderId="6" xfId="0" applyNumberFormat="1" applyFill="1" applyBorder="1" applyAlignment="1">
      <alignment horizontal="center"/>
    </xf>
    <xf numFmtId="9" fontId="0" fillId="3" borderId="9" xfId="0" applyNumberFormat="1" applyFill="1" applyBorder="1"/>
    <xf numFmtId="9" fontId="0" fillId="3" borderId="9" xfId="0" applyNumberFormat="1" applyFill="1" applyBorder="1" applyAlignment="1">
      <alignment horizontal="center"/>
    </xf>
    <xf numFmtId="9" fontId="0" fillId="3" borderId="0" xfId="0" applyNumberFormat="1" applyFill="1"/>
    <xf numFmtId="0" fontId="4" fillId="3" borderId="0" xfId="0" applyFont="1" applyFill="1"/>
    <xf numFmtId="9" fontId="0" fillId="3" borderId="8" xfId="0" applyNumberFormat="1" applyFill="1" applyBorder="1"/>
    <xf numFmtId="0" fontId="14" fillId="3" borderId="0" xfId="0" applyFont="1" applyFill="1"/>
    <xf numFmtId="0" fontId="15" fillId="3" borderId="0" xfId="0" applyFont="1" applyFill="1"/>
    <xf numFmtId="0" fontId="2" fillId="3" borderId="0" xfId="0" applyFont="1" applyFill="1"/>
    <xf numFmtId="16" fontId="0" fillId="0" borderId="0" xfId="0" applyNumberFormat="1"/>
    <xf numFmtId="0" fontId="0" fillId="3" borderId="0" xfId="0" applyFill="1" applyAlignment="1">
      <alignment horizontal="right"/>
    </xf>
    <xf numFmtId="167" fontId="1" fillId="3" borderId="5" xfId="1" applyNumberFormat="1" applyFont="1" applyFill="1" applyBorder="1"/>
    <xf numFmtId="166" fontId="0" fillId="0" borderId="0" xfId="0" applyNumberFormat="1"/>
    <xf numFmtId="167" fontId="3" fillId="3" borderId="0" xfId="1" applyNumberFormat="1" applyFont="1" applyFill="1" applyBorder="1"/>
    <xf numFmtId="0" fontId="0" fillId="3" borderId="7" xfId="0" applyFill="1" applyBorder="1" applyAlignment="1">
      <alignment wrapText="1"/>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167" fontId="6" fillId="3" borderId="0" xfId="1" applyNumberFormat="1" applyFont="1" applyFill="1"/>
    <xf numFmtId="0" fontId="12" fillId="3" borderId="0" xfId="0" applyFont="1" applyFill="1"/>
    <xf numFmtId="167" fontId="1" fillId="3" borderId="0" xfId="1" applyNumberFormat="1" applyFont="1" applyFill="1" applyBorder="1"/>
    <xf numFmtId="167" fontId="1" fillId="3" borderId="8" xfId="1" applyNumberFormat="1" applyFont="1" applyFill="1" applyBorder="1"/>
    <xf numFmtId="0" fontId="0" fillId="4" borderId="0" xfId="0" applyFill="1"/>
    <xf numFmtId="0" fontId="3" fillId="3" borderId="0" xfId="0" applyFont="1" applyFill="1" applyAlignment="1">
      <alignment horizontal="center"/>
    </xf>
    <xf numFmtId="0" fontId="3" fillId="3" borderId="7" xfId="0" applyFont="1" applyFill="1" applyBorder="1" applyAlignment="1">
      <alignment horizont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12" fillId="3" borderId="16" xfId="0" applyFont="1" applyFill="1" applyBorder="1"/>
    <xf numFmtId="0" fontId="12" fillId="3" borderId="17" xfId="0" applyFont="1" applyFill="1" applyBorder="1"/>
    <xf numFmtId="10" fontId="0" fillId="10" borderId="16" xfId="0" applyNumberFormat="1" applyFill="1" applyBorder="1" applyAlignment="1">
      <alignment horizontal="center"/>
    </xf>
    <xf numFmtId="10" fontId="0" fillId="10" borderId="17" xfId="0" applyNumberFormat="1" applyFill="1" applyBorder="1" applyAlignment="1">
      <alignment horizontal="center"/>
    </xf>
    <xf numFmtId="0" fontId="18" fillId="3" borderId="0" xfId="0" applyFont="1" applyFill="1"/>
    <xf numFmtId="169" fontId="0" fillId="3" borderId="12" xfId="2" applyNumberFormat="1" applyFont="1" applyFill="1" applyBorder="1"/>
    <xf numFmtId="0" fontId="17" fillId="3" borderId="0" xfId="0" applyFont="1" applyFill="1"/>
    <xf numFmtId="0" fontId="16" fillId="4" borderId="0" xfId="0" applyFont="1" applyFill="1"/>
    <xf numFmtId="0" fontId="6" fillId="4" borderId="0" xfId="0" applyFont="1" applyFill="1"/>
    <xf numFmtId="166" fontId="6" fillId="4" borderId="0" xfId="1" applyNumberFormat="1" applyFont="1" applyFill="1" applyBorder="1"/>
    <xf numFmtId="166" fontId="6" fillId="4" borderId="0" xfId="1" applyNumberFormat="1" applyFont="1" applyFill="1"/>
    <xf numFmtId="0" fontId="0" fillId="4" borderId="0" xfId="0" applyFill="1" applyAlignment="1">
      <alignment wrapText="1"/>
    </xf>
    <xf numFmtId="0" fontId="3" fillId="4" borderId="0" xfId="0" applyFont="1" applyFill="1"/>
    <xf numFmtId="0" fontId="15" fillId="3" borderId="22" xfId="0" applyFont="1" applyFill="1" applyBorder="1"/>
    <xf numFmtId="0" fontId="0" fillId="10" borderId="23" xfId="0" applyFill="1" applyBorder="1" applyAlignment="1">
      <alignment horizontal="center"/>
    </xf>
    <xf numFmtId="0" fontId="20" fillId="3" borderId="0" xfId="0" applyFont="1" applyFill="1"/>
    <xf numFmtId="0" fontId="9" fillId="2" borderId="1" xfId="0" applyFont="1" applyFill="1" applyBorder="1" applyAlignment="1">
      <alignment horizontal="center" vertical="center" wrapText="1"/>
    </xf>
    <xf numFmtId="0" fontId="4" fillId="3" borderId="2" xfId="0" applyFont="1" applyFill="1" applyBorder="1"/>
    <xf numFmtId="0" fontId="0" fillId="3" borderId="25" xfId="0" applyFill="1" applyBorder="1"/>
    <xf numFmtId="0" fontId="0" fillId="3" borderId="22" xfId="0" applyFill="1" applyBorder="1"/>
    <xf numFmtId="166" fontId="0" fillId="3" borderId="31" xfId="1" applyNumberFormat="1" applyFont="1" applyFill="1" applyBorder="1" applyAlignment="1">
      <alignment horizontal="center"/>
    </xf>
    <xf numFmtId="0" fontId="4" fillId="3" borderId="24" xfId="0" applyFont="1" applyFill="1" applyBorder="1"/>
    <xf numFmtId="0" fontId="0" fillId="3" borderId="29" xfId="0" applyFill="1" applyBorder="1"/>
    <xf numFmtId="0" fontId="0" fillId="3" borderId="26" xfId="0" applyFill="1" applyBorder="1"/>
    <xf numFmtId="0" fontId="0" fillId="3" borderId="32" xfId="0" applyFill="1" applyBorder="1"/>
    <xf numFmtId="166" fontId="0" fillId="3" borderId="0" xfId="1" applyNumberFormat="1" applyFont="1" applyFill="1" applyBorder="1"/>
    <xf numFmtId="166" fontId="0" fillId="3" borderId="33" xfId="1" applyNumberFormat="1" applyFont="1" applyFill="1" applyBorder="1"/>
    <xf numFmtId="0" fontId="0" fillId="3" borderId="27" xfId="0" applyFill="1" applyBorder="1"/>
    <xf numFmtId="0" fontId="0" fillId="3" borderId="34" xfId="0" applyFill="1" applyBorder="1"/>
    <xf numFmtId="0" fontId="0" fillId="3" borderId="28" xfId="0" applyFill="1" applyBorder="1"/>
    <xf numFmtId="166" fontId="0" fillId="3" borderId="21" xfId="1" applyNumberFormat="1" applyFont="1" applyFill="1" applyBorder="1"/>
    <xf numFmtId="166" fontId="0" fillId="3" borderId="27" xfId="1" applyNumberFormat="1" applyFont="1" applyFill="1" applyBorder="1"/>
    <xf numFmtId="166" fontId="0" fillId="3" borderId="34" xfId="1" applyNumberFormat="1" applyFont="1" applyFill="1" applyBorder="1"/>
    <xf numFmtId="166" fontId="0" fillId="3" borderId="28" xfId="1" applyNumberFormat="1" applyFont="1" applyFill="1" applyBorder="1"/>
    <xf numFmtId="166" fontId="0" fillId="3" borderId="34" xfId="0" applyNumberFormat="1" applyFill="1" applyBorder="1"/>
    <xf numFmtId="166" fontId="0" fillId="3" borderId="28" xfId="0" applyNumberFormat="1" applyFill="1" applyBorder="1"/>
    <xf numFmtId="166" fontId="0" fillId="3" borderId="30" xfId="1" applyNumberFormat="1" applyFont="1" applyFill="1" applyBorder="1"/>
    <xf numFmtId="166" fontId="1" fillId="3" borderId="30" xfId="1" applyNumberFormat="1" applyFont="1" applyFill="1" applyBorder="1"/>
    <xf numFmtId="166" fontId="0" fillId="3" borderId="23" xfId="0" applyNumberFormat="1" applyFill="1" applyBorder="1"/>
    <xf numFmtId="0" fontId="4" fillId="3" borderId="22" xfId="0" applyFont="1" applyFill="1" applyBorder="1"/>
    <xf numFmtId="0" fontId="0" fillId="4" borderId="0" xfId="0" applyFill="1" applyAlignment="1">
      <alignment horizontal="left" wrapText="1"/>
    </xf>
    <xf numFmtId="0" fontId="0" fillId="11" borderId="0" xfId="0" applyFill="1"/>
    <xf numFmtId="10" fontId="0" fillId="11" borderId="15" xfId="3" applyNumberFormat="1" applyFont="1" applyFill="1" applyBorder="1" applyProtection="1">
      <protection locked="0"/>
    </xf>
    <xf numFmtId="0" fontId="0" fillId="5" borderId="0" xfId="0" applyFill="1"/>
    <xf numFmtId="0" fontId="6" fillId="11" borderId="0" xfId="0" quotePrefix="1" applyFont="1" applyFill="1"/>
    <xf numFmtId="170" fontId="0" fillId="3" borderId="0" xfId="0" applyNumberFormat="1" applyFill="1"/>
    <xf numFmtId="0" fontId="0" fillId="3" borderId="35" xfId="0" applyFill="1" applyBorder="1"/>
    <xf numFmtId="0" fontId="0" fillId="3" borderId="37" xfId="0" applyFill="1" applyBorder="1"/>
    <xf numFmtId="0" fontId="0" fillId="3" borderId="39" xfId="0" applyFill="1" applyBorder="1"/>
    <xf numFmtId="167" fontId="12" fillId="3" borderId="0" xfId="1" applyNumberFormat="1" applyFont="1" applyFill="1" applyBorder="1" applyAlignment="1">
      <alignment horizontal="center"/>
    </xf>
    <xf numFmtId="0" fontId="24" fillId="3" borderId="0" xfId="0" applyFont="1" applyFill="1"/>
    <xf numFmtId="0" fontId="26" fillId="3" borderId="0" xfId="0" applyFont="1" applyFill="1"/>
    <xf numFmtId="0" fontId="27" fillId="3" borderId="0" xfId="0" applyFont="1" applyFill="1"/>
    <xf numFmtId="0" fontId="29" fillId="3" borderId="0" xfId="0" applyFont="1" applyFill="1"/>
    <xf numFmtId="0" fontId="1" fillId="3" borderId="5" xfId="0" applyFont="1" applyFill="1" applyBorder="1"/>
    <xf numFmtId="0" fontId="1" fillId="3" borderId="6" xfId="0" applyFont="1" applyFill="1" applyBorder="1"/>
    <xf numFmtId="167" fontId="30" fillId="3" borderId="5" xfId="1" applyNumberFormat="1" applyFont="1" applyFill="1" applyBorder="1"/>
    <xf numFmtId="167" fontId="1" fillId="3" borderId="6" xfId="1" applyNumberFormat="1" applyFont="1" applyFill="1" applyBorder="1"/>
    <xf numFmtId="10" fontId="31" fillId="3" borderId="6" xfId="3" applyNumberFormat="1" applyFont="1" applyFill="1" applyBorder="1"/>
    <xf numFmtId="167" fontId="1" fillId="3" borderId="13" xfId="1" applyNumberFormat="1" applyFont="1" applyFill="1" applyBorder="1"/>
    <xf numFmtId="10" fontId="31" fillId="3" borderId="14" xfId="3" applyNumberFormat="1" applyFont="1" applyFill="1" applyBorder="1"/>
    <xf numFmtId="0" fontId="32" fillId="3" borderId="0" xfId="1" applyNumberFormat="1" applyFont="1" applyFill="1"/>
    <xf numFmtId="0" fontId="5" fillId="3" borderId="0" xfId="0" applyFont="1" applyFill="1"/>
    <xf numFmtId="167" fontId="8" fillId="3" borderId="5" xfId="4" applyNumberFormat="1" applyFill="1" applyBorder="1"/>
    <xf numFmtId="0" fontId="1" fillId="3" borderId="0" xfId="0" applyFont="1" applyFill="1"/>
    <xf numFmtId="167" fontId="1" fillId="3" borderId="5" xfId="1" applyNumberFormat="1" applyFont="1" applyFill="1" applyBorder="1" applyAlignment="1"/>
    <xf numFmtId="0" fontId="1" fillId="3" borderId="7" xfId="1" applyNumberFormat="1" applyFont="1" applyFill="1" applyBorder="1" applyAlignment="1">
      <alignment horizontal="left"/>
    </xf>
    <xf numFmtId="0" fontId="1" fillId="3" borderId="9" xfId="0" applyFont="1" applyFill="1" applyBorder="1"/>
    <xf numFmtId="167" fontId="7" fillId="2" borderId="10" xfId="1" applyNumberFormat="1" applyFont="1" applyFill="1" applyBorder="1"/>
    <xf numFmtId="166" fontId="5" fillId="6" borderId="12" xfId="0" applyNumberFormat="1" applyFont="1" applyFill="1" applyBorder="1"/>
    <xf numFmtId="0" fontId="5" fillId="3" borderId="41" xfId="0" applyFont="1" applyFill="1" applyBorder="1"/>
    <xf numFmtId="0" fontId="5" fillId="3" borderId="36" xfId="0" applyFont="1" applyFill="1" applyBorder="1"/>
    <xf numFmtId="0" fontId="5" fillId="3" borderId="38" xfId="0" applyFont="1" applyFill="1" applyBorder="1"/>
    <xf numFmtId="0" fontId="21" fillId="3" borderId="38" xfId="0" applyFont="1" applyFill="1" applyBorder="1" applyAlignment="1">
      <alignment vertical="top" wrapText="1"/>
    </xf>
    <xf numFmtId="0" fontId="21" fillId="3" borderId="38" xfId="0" applyFont="1" applyFill="1" applyBorder="1"/>
    <xf numFmtId="0" fontId="21" fillId="3" borderId="0" xfId="0" applyFont="1" applyFill="1"/>
    <xf numFmtId="0" fontId="21" fillId="3" borderId="0" xfId="0" applyFont="1" applyFill="1" applyAlignment="1">
      <alignment horizontal="left" vertical="top" wrapText="1"/>
    </xf>
    <xf numFmtId="0" fontId="21" fillId="3" borderId="38" xfId="0" applyFont="1" applyFill="1" applyBorder="1" applyAlignment="1">
      <alignment horizontal="left" vertical="top" wrapText="1"/>
    </xf>
    <xf numFmtId="0" fontId="33" fillId="3" borderId="0" xfId="4" applyFont="1" applyFill="1" applyBorder="1" applyAlignment="1">
      <alignment horizontal="left" vertical="top" wrapText="1"/>
    </xf>
    <xf numFmtId="0" fontId="33" fillId="3" borderId="0" xfId="4" applyFont="1" applyFill="1" applyBorder="1" applyAlignment="1">
      <alignment horizontal="left" wrapText="1"/>
    </xf>
    <xf numFmtId="0" fontId="5" fillId="3" borderId="0" xfId="0" applyFont="1" applyFill="1" applyAlignment="1">
      <alignment horizontal="left" wrapText="1"/>
    </xf>
    <xf numFmtId="0" fontId="5" fillId="3" borderId="38" xfId="0" applyFont="1" applyFill="1" applyBorder="1" applyAlignment="1">
      <alignment horizontal="left" wrapText="1"/>
    </xf>
    <xf numFmtId="0" fontId="33" fillId="3" borderId="42" xfId="4" applyFont="1" applyFill="1" applyBorder="1"/>
    <xf numFmtId="0" fontId="5" fillId="3" borderId="42" xfId="0" applyFont="1" applyFill="1" applyBorder="1"/>
    <xf numFmtId="0" fontId="5" fillId="3" borderId="40" xfId="0" applyFont="1" applyFill="1" applyBorder="1" applyAlignment="1">
      <alignment horizontal="center" vertical="center" wrapText="1"/>
    </xf>
    <xf numFmtId="0" fontId="9" fillId="2" borderId="1" xfId="0" applyFont="1" applyFill="1" applyBorder="1" applyAlignment="1">
      <alignment vertical="center" wrapText="1"/>
    </xf>
    <xf numFmtId="0" fontId="12" fillId="6" borderId="9" xfId="0" applyFont="1" applyFill="1" applyBorder="1" applyAlignment="1">
      <alignment vertical="center" wrapText="1"/>
    </xf>
    <xf numFmtId="0" fontId="9" fillId="2" borderId="17" xfId="0" applyFont="1" applyFill="1" applyBorder="1" applyAlignment="1">
      <alignment vertical="center" wrapText="1"/>
    </xf>
    <xf numFmtId="0" fontId="12" fillId="6" borderId="1" xfId="0" applyFont="1" applyFill="1" applyBorder="1" applyAlignment="1">
      <alignment wrapText="1"/>
    </xf>
    <xf numFmtId="0" fontId="19" fillId="3" borderId="0" xfId="0" quotePrefix="1" applyFont="1" applyFill="1"/>
    <xf numFmtId="0" fontId="22" fillId="3" borderId="45" xfId="0" applyFont="1" applyFill="1" applyBorder="1"/>
    <xf numFmtId="0" fontId="22" fillId="3" borderId="46" xfId="0" applyFont="1" applyFill="1" applyBorder="1" applyAlignment="1">
      <alignment wrapText="1"/>
    </xf>
    <xf numFmtId="0" fontId="25" fillId="3" borderId="47" xfId="0" applyFont="1" applyFill="1" applyBorder="1"/>
    <xf numFmtId="0" fontId="25" fillId="3" borderId="45" xfId="0" applyFont="1" applyFill="1" applyBorder="1"/>
    <xf numFmtId="0" fontId="35" fillId="3" borderId="46" xfId="0" applyFont="1" applyFill="1" applyBorder="1"/>
    <xf numFmtId="0" fontId="11" fillId="3" borderId="47" xfId="0" applyFont="1" applyFill="1" applyBorder="1"/>
    <xf numFmtId="169" fontId="11" fillId="6" borderId="48" xfId="2" applyNumberFormat="1" applyFont="1" applyFill="1" applyBorder="1"/>
    <xf numFmtId="0" fontId="11" fillId="3" borderId="45" xfId="0" quotePrefix="1" applyFont="1" applyFill="1" applyBorder="1"/>
    <xf numFmtId="169" fontId="11" fillId="6" borderId="44" xfId="2" applyNumberFormat="1" applyFont="1" applyFill="1" applyBorder="1"/>
    <xf numFmtId="0" fontId="11" fillId="3" borderId="46" xfId="0" quotePrefix="1" applyFont="1" applyFill="1" applyBorder="1"/>
    <xf numFmtId="169" fontId="11" fillId="6" borderId="49" xfId="2" applyNumberFormat="1" applyFont="1" applyFill="1" applyBorder="1"/>
    <xf numFmtId="167" fontId="5" fillId="3" borderId="47" xfId="1" applyNumberFormat="1" applyFont="1" applyFill="1" applyBorder="1" applyAlignment="1">
      <alignment horizontal="left"/>
    </xf>
    <xf numFmtId="167" fontId="5" fillId="3" borderId="45" xfId="1" applyNumberFormat="1" applyFont="1" applyFill="1" applyBorder="1" applyAlignment="1">
      <alignment horizontal="left"/>
    </xf>
    <xf numFmtId="167" fontId="5" fillId="3" borderId="46" xfId="1" applyNumberFormat="1" applyFont="1" applyFill="1" applyBorder="1" applyAlignment="1">
      <alignment horizontal="left"/>
    </xf>
    <xf numFmtId="166" fontId="5" fillId="7" borderId="49" xfId="1" applyNumberFormat="1" applyFont="1" applyFill="1" applyBorder="1" applyAlignment="1">
      <alignment horizontal="right"/>
    </xf>
    <xf numFmtId="0" fontId="5" fillId="3" borderId="47" xfId="0" applyFont="1" applyFill="1" applyBorder="1"/>
    <xf numFmtId="166" fontId="21" fillId="7" borderId="48" xfId="1" applyNumberFormat="1" applyFont="1" applyFill="1" applyBorder="1"/>
    <xf numFmtId="0" fontId="5" fillId="3" borderId="45" xfId="0" applyFont="1" applyFill="1" applyBorder="1"/>
    <xf numFmtId="166" fontId="21" fillId="7" borderId="44" xfId="1" applyNumberFormat="1" applyFont="1" applyFill="1" applyBorder="1"/>
    <xf numFmtId="0" fontId="5" fillId="3" borderId="46" xfId="0" applyFont="1" applyFill="1" applyBorder="1"/>
    <xf numFmtId="0" fontId="5" fillId="3" borderId="50" xfId="0" applyFont="1" applyFill="1" applyBorder="1"/>
    <xf numFmtId="166" fontId="5" fillId="7" borderId="51" xfId="1" applyNumberFormat="1" applyFont="1" applyFill="1" applyBorder="1"/>
    <xf numFmtId="166" fontId="5" fillId="7" borderId="48" xfId="1" applyNumberFormat="1" applyFont="1" applyFill="1" applyBorder="1"/>
    <xf numFmtId="166" fontId="5" fillId="7" borderId="49" xfId="1" applyNumberFormat="1" applyFont="1" applyFill="1" applyBorder="1" applyAlignment="1">
      <alignment horizontal="center" vertical="center" wrapText="1"/>
    </xf>
    <xf numFmtId="167" fontId="7" fillId="3" borderId="47" xfId="1" applyNumberFormat="1" applyFont="1" applyFill="1" applyBorder="1" applyProtection="1"/>
    <xf numFmtId="167" fontId="5" fillId="3" borderId="45" xfId="1" applyNumberFormat="1" applyFont="1" applyFill="1" applyBorder="1" applyProtection="1"/>
    <xf numFmtId="167" fontId="5" fillId="3" borderId="46" xfId="1" applyNumberFormat="1" applyFont="1" applyFill="1" applyBorder="1" applyProtection="1"/>
    <xf numFmtId="167" fontId="5" fillId="3" borderId="47" xfId="1" applyNumberFormat="1" applyFont="1" applyFill="1" applyBorder="1" applyProtection="1"/>
    <xf numFmtId="166" fontId="5" fillId="10" borderId="48" xfId="1" applyNumberFormat="1" applyFont="1" applyFill="1" applyBorder="1" applyAlignment="1">
      <alignment horizontal="center"/>
    </xf>
    <xf numFmtId="167" fontId="5" fillId="3" borderId="46" xfId="1" applyNumberFormat="1" applyFont="1" applyFill="1" applyBorder="1" applyAlignment="1" applyProtection="1">
      <alignment wrapText="1"/>
    </xf>
    <xf numFmtId="165" fontId="5" fillId="10" borderId="49" xfId="1" applyFont="1" applyFill="1" applyBorder="1" applyAlignment="1">
      <alignment horizontal="center"/>
    </xf>
    <xf numFmtId="167" fontId="5" fillId="3" borderId="47" xfId="1" applyNumberFormat="1" applyFont="1" applyFill="1" applyBorder="1"/>
    <xf numFmtId="167" fontId="5" fillId="3" borderId="46" xfId="1" applyNumberFormat="1" applyFont="1" applyFill="1" applyBorder="1" applyProtection="1">
      <protection locked="0"/>
    </xf>
    <xf numFmtId="166" fontId="5" fillId="6" borderId="1" xfId="0" applyNumberFormat="1" applyFont="1" applyFill="1" applyBorder="1"/>
    <xf numFmtId="167" fontId="5" fillId="3" borderId="45" xfId="1" applyNumberFormat="1" applyFont="1" applyFill="1" applyBorder="1" applyProtection="1">
      <protection locked="0"/>
    </xf>
    <xf numFmtId="167" fontId="5" fillId="3" borderId="45" xfId="1" applyNumberFormat="1" applyFont="1" applyFill="1" applyBorder="1"/>
    <xf numFmtId="167" fontId="5" fillId="11" borderId="45" xfId="1" applyNumberFormat="1" applyFont="1" applyFill="1" applyBorder="1" applyProtection="1">
      <protection locked="0"/>
    </xf>
    <xf numFmtId="167" fontId="5" fillId="3" borderId="46" xfId="1" applyNumberFormat="1" applyFont="1" applyFill="1" applyBorder="1"/>
    <xf numFmtId="166" fontId="5" fillId="10" borderId="49" xfId="1" applyNumberFormat="1" applyFont="1" applyFill="1" applyBorder="1"/>
    <xf numFmtId="168" fontId="5" fillId="6" borderId="48" xfId="2" applyNumberFormat="1" applyFont="1" applyFill="1" applyBorder="1"/>
    <xf numFmtId="167" fontId="5" fillId="3" borderId="45" xfId="1" applyNumberFormat="1" applyFont="1" applyFill="1" applyBorder="1" applyAlignment="1">
      <alignment horizontal="left" indent="2"/>
    </xf>
    <xf numFmtId="166" fontId="5" fillId="10" borderId="44" xfId="1" applyNumberFormat="1" applyFont="1" applyFill="1" applyBorder="1"/>
    <xf numFmtId="0" fontId="3" fillId="8" borderId="20" xfId="0" applyFont="1" applyFill="1" applyBorder="1"/>
    <xf numFmtId="0" fontId="0" fillId="10" borderId="17" xfId="0" applyFill="1" applyBorder="1"/>
    <xf numFmtId="0" fontId="0" fillId="3" borderId="47" xfId="0" applyFill="1" applyBorder="1"/>
    <xf numFmtId="0" fontId="0" fillId="3" borderId="45" xfId="0" applyFill="1" applyBorder="1"/>
    <xf numFmtId="0" fontId="0" fillId="3" borderId="46" xfId="0" applyFill="1" applyBorder="1"/>
    <xf numFmtId="0" fontId="10" fillId="2" borderId="2" xfId="0" applyFont="1" applyFill="1" applyBorder="1" applyAlignment="1">
      <alignment horizontal="center" vertical="center"/>
    </xf>
    <xf numFmtId="0" fontId="10" fillId="2" borderId="4" xfId="0" applyFont="1" applyFill="1" applyBorder="1" applyAlignment="1">
      <alignment horizontal="center" wrapText="1"/>
    </xf>
    <xf numFmtId="166" fontId="0" fillId="10" borderId="48" xfId="0" applyNumberFormat="1" applyFill="1" applyBorder="1"/>
    <xf numFmtId="10" fontId="5" fillId="6" borderId="21" xfId="3" applyNumberFormat="1" applyFont="1" applyFill="1" applyBorder="1"/>
    <xf numFmtId="166" fontId="5" fillId="6" borderId="45" xfId="1" applyNumberFormat="1" applyFont="1" applyFill="1" applyBorder="1"/>
    <xf numFmtId="166" fontId="5" fillId="6" borderId="46" xfId="1" applyNumberFormat="1" applyFont="1" applyFill="1" applyBorder="1"/>
    <xf numFmtId="10" fontId="5" fillId="6" borderId="52" xfId="3" applyNumberFormat="1" applyFont="1" applyFill="1" applyBorder="1"/>
    <xf numFmtId="166" fontId="5" fillId="6" borderId="53" xfId="1" applyNumberFormat="1" applyFont="1" applyFill="1" applyBorder="1"/>
    <xf numFmtId="10" fontId="5" fillId="6" borderId="28" xfId="3" applyNumberFormat="1" applyFont="1" applyFill="1" applyBorder="1"/>
    <xf numFmtId="10" fontId="5" fillId="6" borderId="54" xfId="3" applyNumberFormat="1" applyFont="1" applyFill="1" applyBorder="1" applyAlignment="1">
      <alignment horizontal="center"/>
    </xf>
    <xf numFmtId="0" fontId="7" fillId="3" borderId="55" xfId="0" applyFont="1" applyFill="1" applyBorder="1" applyAlignment="1">
      <alignment horizontal="center"/>
    </xf>
    <xf numFmtId="0" fontId="7" fillId="3" borderId="56" xfId="0" applyFont="1" applyFill="1" applyBorder="1" applyAlignment="1">
      <alignment horizontal="center"/>
    </xf>
    <xf numFmtId="0" fontId="7" fillId="3" borderId="15" xfId="0" applyFont="1" applyFill="1" applyBorder="1" applyAlignment="1">
      <alignment horizontal="center"/>
    </xf>
    <xf numFmtId="0" fontId="7" fillId="3" borderId="57" xfId="0" applyFont="1" applyFill="1" applyBorder="1" applyAlignment="1">
      <alignment horizontal="center"/>
    </xf>
    <xf numFmtId="0" fontId="3" fillId="3" borderId="55" xfId="0" applyFont="1" applyFill="1" applyBorder="1" applyAlignment="1">
      <alignment horizontal="center"/>
    </xf>
    <xf numFmtId="0" fontId="3" fillId="3" borderId="15" xfId="0" applyFont="1" applyFill="1" applyBorder="1" applyAlignment="1">
      <alignment horizontal="center"/>
    </xf>
    <xf numFmtId="0" fontId="22" fillId="3" borderId="1" xfId="0" applyFont="1" applyFill="1" applyBorder="1" applyAlignment="1">
      <alignment horizontal="right" vertical="top" wrapText="1"/>
    </xf>
    <xf numFmtId="169" fontId="11" fillId="3" borderId="17" xfId="2" applyNumberFormat="1" applyFont="1" applyFill="1" applyBorder="1" applyAlignment="1">
      <alignment horizontal="right"/>
    </xf>
    <xf numFmtId="167" fontId="1" fillId="3" borderId="5" xfId="1" applyNumberFormat="1" applyFont="1" applyFill="1" applyBorder="1" applyAlignment="1">
      <alignment wrapText="1"/>
    </xf>
    <xf numFmtId="0" fontId="0" fillId="3" borderId="47" xfId="0" applyFill="1" applyBorder="1" applyAlignment="1">
      <alignment wrapText="1"/>
    </xf>
    <xf numFmtId="167" fontId="0" fillId="3" borderId="10" xfId="1" applyNumberFormat="1" applyFont="1" applyFill="1" applyBorder="1" applyAlignment="1">
      <alignment wrapText="1"/>
    </xf>
    <xf numFmtId="0" fontId="39" fillId="12" borderId="48" xfId="5" applyBorder="1" applyAlignment="1">
      <alignment horizontal="center"/>
    </xf>
    <xf numFmtId="0" fontId="39" fillId="12" borderId="44" xfId="5" applyBorder="1" applyAlignment="1">
      <alignment horizontal="center"/>
    </xf>
    <xf numFmtId="0" fontId="40" fillId="13" borderId="44" xfId="6" applyBorder="1" applyAlignment="1">
      <alignment horizontal="center"/>
    </xf>
    <xf numFmtId="0" fontId="40" fillId="13" borderId="49" xfId="6" applyBorder="1" applyAlignment="1">
      <alignment horizontal="center" wrapText="1"/>
    </xf>
    <xf numFmtId="0" fontId="22" fillId="3" borderId="43" xfId="0" applyFont="1" applyFill="1" applyBorder="1" applyAlignment="1">
      <alignment wrapText="1"/>
    </xf>
    <xf numFmtId="0" fontId="0" fillId="0" borderId="44" xfId="0" applyBorder="1" applyAlignment="1">
      <alignment wrapText="1"/>
    </xf>
    <xf numFmtId="0" fontId="5" fillId="3" borderId="47" xfId="0" quotePrefix="1" applyFont="1" applyFill="1" applyBorder="1"/>
    <xf numFmtId="0" fontId="41" fillId="14" borderId="4" xfId="0" applyFont="1" applyFill="1" applyBorder="1"/>
    <xf numFmtId="0" fontId="6" fillId="11" borderId="44" xfId="0" applyFont="1" applyFill="1" applyBorder="1" applyAlignment="1" applyProtection="1">
      <alignment horizontal="center" wrapText="1"/>
      <protection locked="0"/>
    </xf>
    <xf numFmtId="0" fontId="6" fillId="11" borderId="44" xfId="0" applyFont="1" applyFill="1" applyBorder="1" applyAlignment="1" applyProtection="1">
      <alignment horizontal="center"/>
      <protection locked="0"/>
    </xf>
    <xf numFmtId="0" fontId="6" fillId="11" borderId="14" xfId="0" applyFont="1" applyFill="1" applyBorder="1" applyAlignment="1" applyProtection="1">
      <alignment horizontal="center"/>
      <protection locked="0"/>
    </xf>
    <xf numFmtId="0" fontId="6" fillId="11" borderId="19" xfId="0" applyFont="1" applyFill="1" applyBorder="1" applyAlignment="1" applyProtection="1">
      <alignment horizontal="center"/>
      <protection locked="0"/>
    </xf>
    <xf numFmtId="0" fontId="6" fillId="11" borderId="44" xfId="0" applyFont="1" applyFill="1" applyBorder="1" applyAlignment="1" applyProtection="1">
      <alignment wrapText="1"/>
      <protection locked="0"/>
    </xf>
    <xf numFmtId="0" fontId="5" fillId="11" borderId="28" xfId="0" applyFont="1" applyFill="1" applyBorder="1" applyProtection="1">
      <protection locked="0"/>
    </xf>
    <xf numFmtId="0" fontId="5" fillId="11" borderId="21" xfId="0" applyFont="1" applyFill="1" applyBorder="1" applyProtection="1">
      <protection locked="0"/>
    </xf>
    <xf numFmtId="0" fontId="0" fillId="11" borderId="48" xfId="0" applyFill="1" applyBorder="1" applyAlignment="1" applyProtection="1">
      <alignment horizontal="left"/>
      <protection locked="0"/>
    </xf>
    <xf numFmtId="0" fontId="0" fillId="11" borderId="44" xfId="0" applyFill="1" applyBorder="1" applyProtection="1">
      <protection locked="0"/>
    </xf>
    <xf numFmtId="0" fontId="0" fillId="11" borderId="44" xfId="0" applyFill="1" applyBorder="1" applyAlignment="1" applyProtection="1">
      <alignment horizontal="left"/>
      <protection locked="0"/>
    </xf>
    <xf numFmtId="0" fontId="0" fillId="11" borderId="49" xfId="0" applyFill="1" applyBorder="1" applyProtection="1">
      <protection locked="0"/>
    </xf>
    <xf numFmtId="166" fontId="0" fillId="11" borderId="44" xfId="1" applyNumberFormat="1" applyFont="1" applyFill="1" applyBorder="1" applyProtection="1">
      <protection locked="0"/>
    </xf>
    <xf numFmtId="166" fontId="0" fillId="11" borderId="49" xfId="1" applyNumberFormat="1" applyFont="1" applyFill="1" applyBorder="1" applyProtection="1">
      <protection locked="0"/>
    </xf>
    <xf numFmtId="0" fontId="5" fillId="11" borderId="53" xfId="0" applyFont="1" applyFill="1" applyBorder="1" applyProtection="1">
      <protection locked="0"/>
    </xf>
    <xf numFmtId="166" fontId="5" fillId="11" borderId="26" xfId="1" applyNumberFormat="1" applyFont="1" applyFill="1" applyBorder="1" applyProtection="1">
      <protection locked="0"/>
    </xf>
    <xf numFmtId="166" fontId="5" fillId="11" borderId="22" xfId="1" applyNumberFormat="1" applyFont="1" applyFill="1" applyBorder="1" applyProtection="1">
      <protection locked="0"/>
    </xf>
    <xf numFmtId="0" fontId="5" fillId="11" borderId="52" xfId="0" applyFont="1" applyFill="1" applyBorder="1" applyProtection="1">
      <protection locked="0"/>
    </xf>
    <xf numFmtId="166" fontId="5" fillId="11" borderId="58" xfId="1" applyNumberFormat="1" applyFont="1" applyFill="1" applyBorder="1" applyProtection="1">
      <protection locked="0"/>
    </xf>
    <xf numFmtId="0" fontId="0" fillId="11" borderId="53" xfId="0" applyFill="1" applyBorder="1" applyAlignment="1" applyProtection="1">
      <alignment wrapText="1"/>
      <protection locked="0"/>
    </xf>
    <xf numFmtId="0" fontId="0" fillId="11" borderId="54" xfId="0" applyFill="1" applyBorder="1" applyProtection="1">
      <protection locked="0"/>
    </xf>
    <xf numFmtId="0" fontId="0" fillId="11" borderId="45" xfId="0" applyFill="1" applyBorder="1" applyAlignment="1" applyProtection="1">
      <alignment wrapText="1"/>
      <protection locked="0"/>
    </xf>
    <xf numFmtId="0" fontId="0" fillId="11" borderId="46" xfId="0" applyFill="1" applyBorder="1" applyAlignment="1" applyProtection="1">
      <alignment wrapText="1"/>
      <protection locked="0"/>
    </xf>
    <xf numFmtId="166" fontId="5" fillId="11" borderId="48" xfId="1" applyNumberFormat="1" applyFont="1" applyFill="1" applyBorder="1" applyAlignment="1" applyProtection="1">
      <alignment horizontal="right"/>
      <protection locked="0"/>
    </xf>
    <xf numFmtId="14" fontId="5" fillId="11" borderId="44" xfId="1" applyNumberFormat="1" applyFont="1" applyFill="1" applyBorder="1" applyAlignment="1" applyProtection="1">
      <alignment horizontal="right"/>
      <protection locked="0"/>
    </xf>
    <xf numFmtId="166" fontId="5" fillId="11" borderId="44" xfId="1" applyNumberFormat="1" applyFont="1" applyFill="1" applyBorder="1" applyAlignment="1" applyProtection="1">
      <alignment horizontal="right"/>
      <protection locked="0"/>
    </xf>
    <xf numFmtId="0" fontId="5" fillId="11" borderId="44" xfId="0" applyFont="1" applyFill="1" applyBorder="1" applyAlignment="1" applyProtection="1">
      <alignment horizontal="right"/>
      <protection locked="0"/>
    </xf>
    <xf numFmtId="0" fontId="5" fillId="11" borderId="48" xfId="0" applyFont="1" applyFill="1" applyBorder="1" applyProtection="1">
      <protection locked="0"/>
    </xf>
    <xf numFmtId="0" fontId="5" fillId="11" borderId="44" xfId="0" applyFont="1" applyFill="1" applyBorder="1" applyProtection="1">
      <protection locked="0"/>
    </xf>
    <xf numFmtId="166" fontId="5" fillId="11" borderId="44" xfId="1" applyNumberFormat="1" applyFont="1" applyFill="1" applyBorder="1" applyProtection="1">
      <protection locked="0"/>
    </xf>
    <xf numFmtId="0" fontId="5" fillId="11" borderId="49" xfId="0" applyFont="1" applyFill="1" applyBorder="1" applyProtection="1">
      <protection locked="0"/>
    </xf>
    <xf numFmtId="168" fontId="5" fillId="11" borderId="44" xfId="2" applyNumberFormat="1" applyFont="1" applyFill="1" applyBorder="1" applyProtection="1">
      <protection locked="0"/>
    </xf>
    <xf numFmtId="10" fontId="5" fillId="11" borderId="49" xfId="0" applyNumberFormat="1" applyFont="1" applyFill="1" applyBorder="1" applyProtection="1">
      <protection locked="0"/>
    </xf>
    <xf numFmtId="0" fontId="34" fillId="2" borderId="10" xfId="0" applyFont="1" applyFill="1" applyBorder="1" applyAlignment="1">
      <alignment horizontal="center"/>
    </xf>
    <xf numFmtId="0" fontId="34" fillId="2" borderId="12"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167" fontId="39" fillId="12" borderId="18" xfId="5" applyNumberFormat="1" applyBorder="1" applyAlignment="1">
      <alignment horizontal="center"/>
    </xf>
    <xf numFmtId="167" fontId="39" fillId="12" borderId="19" xfId="5" applyNumberFormat="1" applyBorder="1" applyAlignment="1">
      <alignment horizontal="center"/>
    </xf>
    <xf numFmtId="167" fontId="10" fillId="8" borderId="10" xfId="1" applyNumberFormat="1" applyFont="1" applyFill="1" applyBorder="1" applyAlignment="1">
      <alignment horizontal="center"/>
    </xf>
    <xf numFmtId="167" fontId="10" fillId="8" borderId="12" xfId="1" applyNumberFormat="1" applyFont="1" applyFill="1" applyBorder="1" applyAlignment="1">
      <alignment horizontal="center"/>
    </xf>
    <xf numFmtId="167" fontId="10" fillId="8" borderId="11" xfId="1" applyNumberFormat="1" applyFont="1" applyFill="1" applyBorder="1" applyAlignment="1">
      <alignment horizont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28" fillId="2" borderId="7" xfId="0" applyFont="1" applyFill="1" applyBorder="1" applyAlignment="1">
      <alignment horizontal="center"/>
    </xf>
    <xf numFmtId="0" fontId="28" fillId="2" borderId="9" xfId="0" applyFont="1" applyFill="1" applyBorder="1" applyAlignment="1">
      <alignment horizontal="center"/>
    </xf>
    <xf numFmtId="0" fontId="28" fillId="2" borderId="2" xfId="0" applyFont="1" applyFill="1" applyBorder="1" applyAlignment="1">
      <alignment horizontal="center"/>
    </xf>
    <xf numFmtId="0" fontId="28" fillId="2" borderId="4" xfId="0" applyFont="1" applyFill="1" applyBorder="1" applyAlignment="1">
      <alignment horizontal="center"/>
    </xf>
    <xf numFmtId="0" fontId="5" fillId="3" borderId="47" xfId="0" applyFont="1" applyFill="1" applyBorder="1" applyAlignment="1">
      <alignment horizontal="left" vertical="center"/>
    </xf>
    <xf numFmtId="0" fontId="5" fillId="3" borderId="46" xfId="0" applyFont="1" applyFill="1" applyBorder="1" applyAlignment="1">
      <alignment horizontal="left" vertical="center"/>
    </xf>
    <xf numFmtId="167" fontId="40" fillId="13" borderId="7" xfId="6" applyNumberFormat="1" applyBorder="1" applyAlignment="1">
      <alignment horizontal="center"/>
    </xf>
    <xf numFmtId="167" fontId="40" fillId="13" borderId="9" xfId="6" applyNumberFormat="1" applyBorder="1" applyAlignment="1">
      <alignment horizontal="center"/>
    </xf>
    <xf numFmtId="0" fontId="34" fillId="2" borderId="2" xfId="0" applyFont="1" applyFill="1" applyBorder="1" applyAlignment="1">
      <alignment horizontal="center"/>
    </xf>
    <xf numFmtId="0" fontId="34" fillId="2" borderId="4" xfId="0" applyFont="1" applyFill="1" applyBorder="1" applyAlignment="1">
      <alignment horizontal="center"/>
    </xf>
    <xf numFmtId="0" fontId="10" fillId="9" borderId="2"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3" fillId="3" borderId="10" xfId="0" applyFont="1" applyFill="1" applyBorder="1" applyAlignment="1">
      <alignment horizontal="center"/>
    </xf>
    <xf numFmtId="0" fontId="3" fillId="3" borderId="12" xfId="0" applyFont="1" applyFill="1" applyBorder="1" applyAlignment="1">
      <alignment horizontal="center"/>
    </xf>
    <xf numFmtId="0" fontId="16" fillId="5" borderId="0" xfId="0" applyFont="1" applyFill="1" applyAlignment="1">
      <alignment horizontal="center"/>
    </xf>
    <xf numFmtId="0" fontId="5" fillId="3" borderId="0" xfId="0" applyFont="1" applyFill="1" applyAlignment="1">
      <alignment horizontal="left" vertical="top" wrapText="1"/>
    </xf>
    <xf numFmtId="0" fontId="5" fillId="3" borderId="38"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38" xfId="0" applyFont="1" applyFill="1" applyBorder="1" applyAlignment="1">
      <alignment horizontal="left" vertical="top" wrapText="1"/>
    </xf>
    <xf numFmtId="0" fontId="23" fillId="3" borderId="0" xfId="0" applyFont="1" applyFill="1" applyAlignment="1">
      <alignment horizontal="center"/>
    </xf>
    <xf numFmtId="0" fontId="21" fillId="3" borderId="0" xfId="0" applyFont="1" applyFill="1" applyAlignment="1">
      <alignment horizontal="left" wrapText="1"/>
    </xf>
    <xf numFmtId="0" fontId="36" fillId="3" borderId="0" xfId="0" quotePrefix="1" applyFont="1" applyFill="1" applyAlignment="1">
      <alignment horizontal="left" vertical="top" wrapText="1"/>
    </xf>
    <xf numFmtId="0" fontId="36" fillId="3" borderId="0" xfId="0" applyFont="1" applyFill="1" applyAlignment="1">
      <alignment horizontal="left" vertical="top" wrapText="1"/>
    </xf>
  </cellXfs>
  <cellStyles count="7">
    <cellStyle name="Bad" xfId="6" builtinId="27"/>
    <cellStyle name="Comma" xfId="1" builtinId="3"/>
    <cellStyle name="Currency" xfId="2" builtinId="4"/>
    <cellStyle name="Good" xfId="5" builtinId="26"/>
    <cellStyle name="Hyperlink" xfId="4" xr:uid="{00000000-0005-0000-0000-000000000000}"/>
    <cellStyle name="Normal" xfId="0" builtinId="0"/>
    <cellStyle name="Percent" xfId="3" builtinId="5"/>
  </cellStyles>
  <dxfs count="3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theme="2"/>
        </patternFill>
      </fill>
    </dxf>
    <dxf>
      <fill>
        <patternFill>
          <fgColor theme="2"/>
        </patternFill>
      </fill>
    </dxf>
    <dxf>
      <font>
        <color rgb="FF9C5700"/>
      </font>
      <fill>
        <patternFill>
          <bgColor rgb="FFFFEB9C"/>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480060</xdr:colOff>
      <xdr:row>32</xdr:row>
      <xdr:rowOff>43886</xdr:rowOff>
    </xdr:from>
    <xdr:to>
      <xdr:col>4</xdr:col>
      <xdr:colOff>360679</xdr:colOff>
      <xdr:row>37</xdr:row>
      <xdr:rowOff>73496</xdr:rowOff>
    </xdr:to>
    <xdr:pic>
      <xdr:nvPicPr>
        <xdr:cNvPr id="2" name="Picture 1">
          <a:extLst>
            <a:ext uri="{FF2B5EF4-FFF2-40B4-BE49-F238E27FC236}">
              <a16:creationId xmlns:a16="http://schemas.microsoft.com/office/drawing/2014/main" id="{ADDF9FCC-EB42-4F3B-8DCA-E1F7E1029C4F}"/>
            </a:ext>
          </a:extLst>
        </xdr:cNvPr>
        <xdr:cNvPicPr>
          <a:picLocks noChangeAspect="1"/>
        </xdr:cNvPicPr>
      </xdr:nvPicPr>
      <xdr:blipFill>
        <a:blip xmlns:r="http://schemas.openxmlformats.org/officeDocument/2006/relationships" r:embed="rId1"/>
        <a:stretch>
          <a:fillRect/>
        </a:stretch>
      </xdr:blipFill>
      <xdr:spPr>
        <a:xfrm>
          <a:off x="480060" y="6429446"/>
          <a:ext cx="5134609" cy="9440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03.cmhc-schl.gc.ca/hmip-pimh/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eppdscrmssa01.blob.core.windows.net/cmhcprodcontainer/files/pdf/glossary/nhs-glossary-fr.pdf" TargetMode="External"/><Relationship Id="rId2" Type="http://schemas.openxmlformats.org/officeDocument/2006/relationships/hyperlink" Target="https://www03.cmhc-schl.gc.ca/hmip-pimh/fr" TargetMode="External"/><Relationship Id="rId1" Type="http://schemas.openxmlformats.org/officeDocument/2006/relationships/hyperlink" Target="https://www03.cmhc-schl.gc.ca/hmip-pimh/fr" TargetMode="External"/><Relationship Id="rId6" Type="http://schemas.openxmlformats.org/officeDocument/2006/relationships/printerSettings" Target="../printerSettings/printerSettings7.bin"/><Relationship Id="rId5" Type="http://schemas.openxmlformats.org/officeDocument/2006/relationships/hyperlink" Target="https://eppdscrmssa01.blob.core.windows.net/cmhcprodcontainer/files/pdf/glossary/nhs-glossary-fr.pdf" TargetMode="External"/><Relationship Id="rId4" Type="http://schemas.openxmlformats.org/officeDocument/2006/relationships/hyperlink" Target="https://eppdscrmssa01.blob.core.windows.net/cmhcprodcontainer/files/pdf/glossary/nhs-glossary-fr.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1"/>
  <sheetViews>
    <sheetView workbookViewId="0"/>
  </sheetViews>
  <sheetFormatPr defaultColWidth="8.7265625" defaultRowHeight="14.5" x14ac:dyDescent="0.35"/>
  <cols>
    <col min="1" max="1" width="8.7265625" style="4"/>
    <col min="2" max="2" width="20.453125" style="4" customWidth="1"/>
    <col min="3" max="3" width="132.1796875" style="4" customWidth="1"/>
    <col min="4" max="4" width="18.54296875" style="4" customWidth="1"/>
    <col min="5" max="28" width="8.7265625" style="4"/>
  </cols>
  <sheetData>
    <row r="2" spans="2:4" ht="15" thickBot="1" x14ac:dyDescent="0.4"/>
    <row r="3" spans="2:4" ht="15" thickBot="1" x14ac:dyDescent="0.4">
      <c r="B3" s="38" t="s">
        <v>0</v>
      </c>
      <c r="C3" s="39" t="s">
        <v>1</v>
      </c>
      <c r="D3" s="40" t="s">
        <v>2</v>
      </c>
    </row>
    <row r="4" spans="2:4" ht="29" x14ac:dyDescent="0.35">
      <c r="B4" s="14" t="s">
        <v>3</v>
      </c>
      <c r="C4" s="19" t="s">
        <v>4</v>
      </c>
      <c r="D4" s="15" t="e">
        <f>IF(AND(#REF!="PASS",#REF!="PASS"),"Y","N")</f>
        <v>#REF!</v>
      </c>
    </row>
    <row r="5" spans="2:4" ht="101.5" x14ac:dyDescent="0.35">
      <c r="B5" s="11" t="s">
        <v>5</v>
      </c>
      <c r="C5" s="3" t="s">
        <v>6</v>
      </c>
      <c r="D5" s="16" t="s">
        <v>7</v>
      </c>
    </row>
    <row r="6" spans="2:4" ht="43.5" x14ac:dyDescent="0.35">
      <c r="B6" s="11" t="s">
        <v>8</v>
      </c>
      <c r="C6" s="3" t="s">
        <v>9</v>
      </c>
      <c r="D6" s="16" t="s">
        <v>10</v>
      </c>
    </row>
    <row r="7" spans="2:4" x14ac:dyDescent="0.35">
      <c r="B7" s="11" t="s">
        <v>11</v>
      </c>
      <c r="C7" s="3" t="s">
        <v>12</v>
      </c>
      <c r="D7" s="16" t="s">
        <v>7</v>
      </c>
    </row>
    <row r="8" spans="2:4" ht="29" x14ac:dyDescent="0.35">
      <c r="B8" s="11" t="s">
        <v>13</v>
      </c>
      <c r="C8" s="3" t="s">
        <v>14</v>
      </c>
      <c r="D8" s="16" t="s">
        <v>7</v>
      </c>
    </row>
    <row r="9" spans="2:4" ht="29" x14ac:dyDescent="0.35">
      <c r="B9" s="11" t="s">
        <v>15</v>
      </c>
      <c r="C9" s="3" t="s">
        <v>16</v>
      </c>
      <c r="D9" s="16" t="s">
        <v>7</v>
      </c>
    </row>
    <row r="10" spans="2:4" ht="43.5" x14ac:dyDescent="0.35">
      <c r="B10" s="11" t="s">
        <v>17</v>
      </c>
      <c r="C10" s="3" t="s">
        <v>18</v>
      </c>
      <c r="D10" s="16" t="s">
        <v>7</v>
      </c>
    </row>
    <row r="11" spans="2:4" ht="44" thickBot="1" x14ac:dyDescent="0.4">
      <c r="B11" s="37" t="s">
        <v>19</v>
      </c>
      <c r="C11" s="10" t="s">
        <v>20</v>
      </c>
      <c r="D11" s="13" t="s">
        <v>7</v>
      </c>
    </row>
  </sheetData>
  <dataValidations count="2">
    <dataValidation type="list" allowBlank="1" showInputMessage="1" showErrorMessage="1" sqref="D7:D11" xr:uid="{00000000-0002-0000-0000-000000000000}">
      <formula1>"Y, N"</formula1>
    </dataValidation>
    <dataValidation type="list" allowBlank="1" showInputMessage="1" showErrorMessage="1" sqref="D5:D6" xr:uid="{00000000-0002-0000-0000-000001000000}">
      <formula1>"Y, N, Flexibility Requested"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DF8F-37AC-483F-9C6F-5227384849C6}">
  <sheetPr>
    <tabColor theme="4"/>
  </sheetPr>
  <dimension ref="C1:D81"/>
  <sheetViews>
    <sheetView tabSelected="1" workbookViewId="0">
      <selection activeCell="D10" sqref="D10"/>
    </sheetView>
  </sheetViews>
  <sheetFormatPr defaultRowHeight="14.5" x14ac:dyDescent="0.35"/>
  <cols>
    <col min="3" max="3" width="55.81640625" customWidth="1"/>
    <col min="4" max="4" width="45.54296875" customWidth="1"/>
  </cols>
  <sheetData>
    <row r="1" spans="3:4" s="4" customFormat="1" x14ac:dyDescent="0.35"/>
    <row r="2" spans="3:4" s="4" customFormat="1" x14ac:dyDescent="0.35"/>
    <row r="3" spans="3:4" s="4" customFormat="1" x14ac:dyDescent="0.35"/>
    <row r="4" spans="3:4" s="4" customFormat="1" ht="19" thickBot="1" x14ac:dyDescent="0.5">
      <c r="C4" s="111" t="s">
        <v>21</v>
      </c>
    </row>
    <row r="5" spans="3:4" s="4" customFormat="1" ht="19" thickBot="1" x14ac:dyDescent="0.5">
      <c r="C5" s="248" t="s">
        <v>22</v>
      </c>
      <c r="D5" s="249"/>
    </row>
    <row r="6" spans="3:4" s="4" customFormat="1" ht="18.5" x14ac:dyDescent="0.45">
      <c r="C6" s="212" t="s">
        <v>23</v>
      </c>
      <c r="D6" s="216"/>
    </row>
    <row r="7" spans="3:4" s="4" customFormat="1" ht="129" customHeight="1" x14ac:dyDescent="0.45">
      <c r="C7" s="212" t="s">
        <v>24</v>
      </c>
      <c r="D7" s="217"/>
    </row>
    <row r="8" spans="3:4" s="4" customFormat="1" ht="18.5" x14ac:dyDescent="0.45">
      <c r="C8" s="140" t="s">
        <v>25</v>
      </c>
      <c r="D8" s="218"/>
    </row>
    <row r="9" spans="3:4" s="4" customFormat="1" ht="56" thickBot="1" x14ac:dyDescent="0.5">
      <c r="C9" s="141" t="s">
        <v>26</v>
      </c>
      <c r="D9" s="219"/>
    </row>
    <row r="10" spans="3:4" s="4" customFormat="1" ht="18.5" x14ac:dyDescent="0.45">
      <c r="C10" s="143" t="s">
        <v>27</v>
      </c>
      <c r="D10" s="220"/>
    </row>
    <row r="11" spans="3:4" s="4" customFormat="1" ht="18.5" x14ac:dyDescent="0.45">
      <c r="C11" s="143" t="s">
        <v>28</v>
      </c>
      <c r="D11" s="216"/>
    </row>
    <row r="12" spans="3:4" s="4" customFormat="1" x14ac:dyDescent="0.35"/>
    <row r="13" spans="3:4" s="4" customFormat="1" x14ac:dyDescent="0.35"/>
    <row r="14" spans="3:4" s="4" customFormat="1" x14ac:dyDescent="0.35"/>
    <row r="15" spans="3:4" s="4" customFormat="1" x14ac:dyDescent="0.35"/>
    <row r="16" spans="3:4" s="4" customFormat="1" x14ac:dyDescent="0.35"/>
    <row r="17" s="4" customFormat="1" x14ac:dyDescent="0.35"/>
    <row r="18" s="4" customFormat="1" x14ac:dyDescent="0.35"/>
    <row r="19" s="4" customFormat="1" x14ac:dyDescent="0.35"/>
    <row r="20" s="4" customFormat="1" x14ac:dyDescent="0.35"/>
    <row r="21" s="4" customFormat="1" x14ac:dyDescent="0.35"/>
    <row r="22" s="4" customFormat="1" x14ac:dyDescent="0.35"/>
    <row r="23" s="4" customFormat="1" x14ac:dyDescent="0.35"/>
    <row r="24" s="4" customFormat="1" x14ac:dyDescent="0.35"/>
    <row r="25" s="4" customFormat="1" x14ac:dyDescent="0.35"/>
    <row r="26" s="4" customFormat="1" x14ac:dyDescent="0.35"/>
    <row r="27" s="4" customFormat="1" x14ac:dyDescent="0.35"/>
    <row r="28" s="4" customFormat="1" x14ac:dyDescent="0.35"/>
    <row r="29" s="4" customFormat="1" x14ac:dyDescent="0.35"/>
    <row r="30" s="4" customFormat="1" x14ac:dyDescent="0.35"/>
    <row r="31" s="4" customFormat="1" x14ac:dyDescent="0.35"/>
    <row r="32"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row r="39" s="4" customFormat="1" x14ac:dyDescent="0.35"/>
    <row r="40" s="4" customFormat="1" x14ac:dyDescent="0.35"/>
    <row r="41" s="4" customFormat="1" x14ac:dyDescent="0.35"/>
    <row r="42" s="4" customFormat="1" x14ac:dyDescent="0.35"/>
    <row r="43" s="4" customFormat="1" x14ac:dyDescent="0.35"/>
    <row r="44" s="4" customFormat="1" x14ac:dyDescent="0.35"/>
    <row r="45" s="4" customFormat="1" x14ac:dyDescent="0.35"/>
    <row r="46" s="4" customFormat="1" x14ac:dyDescent="0.35"/>
    <row r="47" s="4" customFormat="1" x14ac:dyDescent="0.35"/>
    <row r="48"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sheetData>
  <sheetProtection algorithmName="SHA-512" hashValue="LhDpzQGFIDi2wjuDfq4jAiICr6y7kiM9g9q/u4HFwOzcOz2vhs6+e+wJ7GT93J7BsigQsy9E1Rau9DcwdcE26A==" saltValue="vHxQNzeensotxluULIUJ4A==" spinCount="100000" sheet="1" objects="1" scenarios="1"/>
  <mergeCells count="1">
    <mergeCell ref="C5:D5"/>
  </mergeCells>
  <dataValidations count="4">
    <dataValidation type="list" allowBlank="1" showInputMessage="1" showErrorMessage="1" sqref="D7" xr:uid="{00000000-0002-0000-0400-000004000000}">
      <formula1>"O, N"</formula1>
    </dataValidation>
    <dataValidation type="list" allowBlank="1" showInputMessage="1" showErrorMessage="1" sqref="D8" xr:uid="{00000000-0002-0000-0400-000003000000}">
      <formula1>"Construction, Réparation/renouvellement"</formula1>
    </dataValidation>
    <dataValidation type="list" allowBlank="1" showInputMessage="1" showErrorMessage="1" sqref="D9" xr:uid="{00000000-0002-0000-0400-000000000000}">
      <formula1>"Oui, Non"</formula1>
    </dataValidation>
    <dataValidation type="list" allowBlank="1" showInputMessage="1" showErrorMessage="1" sqref="D10" xr:uid="{00000000-0002-0000-0400-000002000000}">
      <formula1>"Au moins 20 % des logements doivent être accessibles et les aires communes doivent être exemptes d’obstacles, conception universelle complète"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'Étape 6-Financement du FLA'!$C$54:$C$59</xm:f>
          </x14:formula1>
          <xm:sqref>D11</xm:sqref>
        </x14:dataValidation>
        <x14:dataValidation type="list" allowBlank="1" showInputMessage="1" showErrorMessage="1" xr:uid="{EF6D9EF3-5FD6-4452-9860-C99547AC2152}">
          <x14:formula1>
            <xm:f>'Info menus déroulants (masquer)'!$E$59:$E$60</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P115"/>
  <sheetViews>
    <sheetView zoomScale="80" zoomScaleNormal="80" workbookViewId="0">
      <selection activeCell="J27" sqref="J27"/>
    </sheetView>
  </sheetViews>
  <sheetFormatPr defaultColWidth="8.7265625" defaultRowHeight="14.5" x14ac:dyDescent="0.35"/>
  <cols>
    <col min="1" max="1" width="8.7265625" style="4"/>
    <col min="2" max="2" width="8.81640625" style="4" hidden="1" customWidth="1"/>
    <col min="3" max="3" width="31.81640625" customWidth="1"/>
    <col min="4" max="4" width="35.26953125" customWidth="1"/>
    <col min="5" max="5" width="15.54296875" customWidth="1"/>
    <col min="6" max="6" width="33.54296875" customWidth="1"/>
    <col min="7" max="7" width="35.453125" customWidth="1"/>
    <col min="8" max="8" width="12.81640625" customWidth="1"/>
    <col min="9" max="9" width="8.7265625" style="4"/>
    <col min="10" max="10" width="52.81640625" bestFit="1" customWidth="1"/>
    <col min="11" max="16" width="8.7265625" style="4"/>
  </cols>
  <sheetData>
    <row r="1" spans="3:14" s="4" customFormat="1" ht="18.5" x14ac:dyDescent="0.45">
      <c r="C1" s="94" t="s">
        <v>29</v>
      </c>
      <c r="D1" s="91"/>
      <c r="H1" s="43"/>
      <c r="I1" s="43"/>
      <c r="J1" s="43"/>
      <c r="K1" s="43"/>
      <c r="L1" s="43"/>
      <c r="M1" s="43"/>
      <c r="N1" s="43"/>
    </row>
    <row r="2" spans="3:14" s="4" customFormat="1" ht="15" thickBot="1" x14ac:dyDescent="0.4">
      <c r="H2" s="43"/>
      <c r="I2" s="43"/>
      <c r="J2" s="43"/>
      <c r="K2" s="43"/>
      <c r="L2" s="43"/>
      <c r="M2" s="43"/>
      <c r="N2" s="43"/>
    </row>
    <row r="3" spans="3:14" s="4" customFormat="1" ht="21.5" thickBot="1" x14ac:dyDescent="0.55000000000000004">
      <c r="C3" s="255" t="s">
        <v>30</v>
      </c>
      <c r="D3" s="256"/>
      <c r="F3" s="255" t="s">
        <v>31</v>
      </c>
      <c r="G3" s="256"/>
    </row>
    <row r="4" spans="3:14" s="4" customFormat="1" ht="16" x14ac:dyDescent="0.5">
      <c r="C4" s="106" t="s">
        <v>32</v>
      </c>
      <c r="D4" s="107"/>
      <c r="F4" s="106" t="s">
        <v>32</v>
      </c>
      <c r="G4" s="107"/>
    </row>
    <row r="5" spans="3:14" s="4" customFormat="1" x14ac:dyDescent="0.35">
      <c r="C5" s="34" t="s">
        <v>33</v>
      </c>
      <c r="D5" s="107"/>
      <c r="F5" s="34" t="s">
        <v>34</v>
      </c>
      <c r="G5" s="107"/>
    </row>
    <row r="6" spans="3:14" s="4" customFormat="1" ht="16" x14ac:dyDescent="0.5">
      <c r="C6" s="106" t="s">
        <v>253</v>
      </c>
      <c r="D6" s="107"/>
      <c r="F6" s="106" t="s">
        <v>253</v>
      </c>
      <c r="G6" s="107"/>
    </row>
    <row r="7" spans="3:14" s="4" customFormat="1" ht="43.5" x14ac:dyDescent="0.35">
      <c r="C7" s="205" t="s">
        <v>255</v>
      </c>
      <c r="D7" s="107"/>
      <c r="F7" s="205" t="s">
        <v>256</v>
      </c>
      <c r="G7" s="107"/>
    </row>
    <row r="8" spans="3:14" s="4" customFormat="1" ht="16" x14ac:dyDescent="0.5">
      <c r="C8" s="106" t="s">
        <v>35</v>
      </c>
      <c r="D8" s="107"/>
      <c r="F8" s="106" t="s">
        <v>35</v>
      </c>
      <c r="G8" s="107"/>
    </row>
    <row r="9" spans="3:14" s="4" customFormat="1" ht="29" x14ac:dyDescent="0.35">
      <c r="C9" s="34" t="s">
        <v>36</v>
      </c>
      <c r="D9" s="107">
        <f>SUMPRODUCT($B$43:$B$62,$D$43:$D$62)</f>
        <v>0</v>
      </c>
      <c r="F9" s="205" t="s">
        <v>37</v>
      </c>
      <c r="G9" s="107" t="str">
        <f>IF(D9=0,"N/A",SUMPRODUCT($B$43:$B$62,$D$43:$D$62,$F$43:$F$62)/SUMPRODUCT(D43:D62,$B$43:$B$62))</f>
        <v>N/A</v>
      </c>
    </row>
    <row r="10" spans="3:14" s="4" customFormat="1" ht="29" x14ac:dyDescent="0.35">
      <c r="C10" s="205" t="s">
        <v>38</v>
      </c>
      <c r="D10" s="108" t="e">
        <f>D9/D30</f>
        <v>#DIV/0!</v>
      </c>
      <c r="F10" s="205" t="s">
        <v>39</v>
      </c>
      <c r="G10" s="107" t="str">
        <f>IF(D9=0,"N/A",SUMPRODUCT($D$43:$D$62,$E$43:$E$62,$B$43:$B$62)/SUMPRODUCT(D43:D62,$B$43:$B$62))</f>
        <v>N/A</v>
      </c>
    </row>
    <row r="11" spans="3:14" s="4" customFormat="1" x14ac:dyDescent="0.35">
      <c r="C11" s="104"/>
      <c r="D11" s="105"/>
      <c r="F11" s="109" t="s">
        <v>40</v>
      </c>
      <c r="G11" s="110" t="str">
        <f>IF(D9=0,"N/A",G10/G9)</f>
        <v>N/A</v>
      </c>
    </row>
    <row r="12" spans="3:14" s="4" customFormat="1" ht="15" thickBot="1" x14ac:dyDescent="0.4">
      <c r="C12" s="253">
        <f>IF(D30=0,0,IF(D10&gt;=30%, "SATISFAISANT", "INSATISFAISANT"))</f>
        <v>0</v>
      </c>
      <c r="D12" s="254"/>
      <c r="F12" s="253" t="str">
        <f>IF(G11&lt;=79.99%,"SATISFAISANT","INSATISFAISANT")</f>
        <v>INSATISFAISANT</v>
      </c>
      <c r="G12" s="254"/>
    </row>
    <row r="13" spans="3:14" s="4" customFormat="1" x14ac:dyDescent="0.35">
      <c r="C13" s="99"/>
      <c r="D13" s="99"/>
      <c r="F13" s="99"/>
      <c r="G13" s="99"/>
    </row>
    <row r="14" spans="3:14" ht="19" thickBot="1" x14ac:dyDescent="0.5">
      <c r="C14" s="111" t="s">
        <v>41</v>
      </c>
      <c r="D14" s="4"/>
      <c r="E14" s="41"/>
      <c r="F14" s="41"/>
      <c r="G14" s="4"/>
      <c r="H14" s="43"/>
      <c r="I14" s="43"/>
      <c r="J14" s="43"/>
      <c r="K14" s="43"/>
      <c r="L14" s="43"/>
      <c r="M14" s="43"/>
      <c r="N14" s="43"/>
    </row>
    <row r="15" spans="3:14" ht="21.5" thickBot="1" x14ac:dyDescent="0.55000000000000004">
      <c r="C15" s="255" t="s">
        <v>42</v>
      </c>
      <c r="D15" s="257"/>
      <c r="E15" s="257"/>
      <c r="F15" s="257"/>
      <c r="G15" s="256"/>
      <c r="H15" s="43"/>
      <c r="I15" s="43"/>
      <c r="J15" s="8"/>
      <c r="K15" s="43"/>
      <c r="L15" s="43"/>
      <c r="M15" s="43"/>
      <c r="N15" s="43"/>
    </row>
    <row r="16" spans="3:14" x14ac:dyDescent="0.35">
      <c r="C16" s="113" t="s">
        <v>43</v>
      </c>
      <c r="D16" s="114"/>
      <c r="E16" s="43"/>
      <c r="F16" s="43"/>
      <c r="G16" s="105"/>
      <c r="H16" s="43"/>
      <c r="I16" s="43"/>
      <c r="J16" s="43"/>
    </row>
    <row r="17" spans="2:10" x14ac:dyDescent="0.35">
      <c r="C17" s="34" t="s">
        <v>44</v>
      </c>
      <c r="D17" s="114"/>
      <c r="E17" s="43"/>
      <c r="F17" s="43"/>
      <c r="G17" s="105"/>
      <c r="H17" s="43"/>
      <c r="I17" s="43"/>
      <c r="J17" s="43"/>
    </row>
    <row r="18" spans="2:10" x14ac:dyDescent="0.35">
      <c r="C18" s="34" t="s">
        <v>45</v>
      </c>
      <c r="D18" s="114"/>
      <c r="E18" s="43"/>
      <c r="F18" s="43"/>
      <c r="G18" s="105"/>
      <c r="H18" s="43"/>
      <c r="I18" s="43"/>
      <c r="J18" s="43"/>
    </row>
    <row r="19" spans="2:10" x14ac:dyDescent="0.35">
      <c r="C19" s="34" t="s">
        <v>46</v>
      </c>
      <c r="D19" s="114"/>
      <c r="E19" s="43"/>
      <c r="F19" s="43"/>
      <c r="G19" s="105"/>
      <c r="H19" s="43"/>
      <c r="I19" s="43"/>
      <c r="J19" s="43"/>
    </row>
    <row r="20" spans="2:10" x14ac:dyDescent="0.35">
      <c r="C20" s="115" t="s">
        <v>47</v>
      </c>
      <c r="D20" s="114"/>
      <c r="E20" s="43"/>
      <c r="F20" s="43"/>
      <c r="G20" s="105"/>
      <c r="H20" s="43"/>
      <c r="I20" s="43"/>
      <c r="J20" s="43"/>
    </row>
    <row r="21" spans="2:10" x14ac:dyDescent="0.35">
      <c r="C21" s="34" t="s">
        <v>48</v>
      </c>
      <c r="D21" s="114"/>
      <c r="E21" s="43"/>
      <c r="F21" s="43"/>
      <c r="G21" s="105"/>
      <c r="H21" s="43"/>
      <c r="I21" s="43"/>
      <c r="J21" s="43"/>
    </row>
    <row r="22" spans="2:10" x14ac:dyDescent="0.35">
      <c r="C22" s="34" t="s">
        <v>49</v>
      </c>
      <c r="D22" s="114"/>
      <c r="E22" s="43"/>
      <c r="F22" s="43"/>
      <c r="G22" s="105"/>
      <c r="H22" s="43"/>
      <c r="I22" s="43"/>
      <c r="J22" s="43"/>
    </row>
    <row r="23" spans="2:10" ht="15" thickBot="1" x14ac:dyDescent="0.4">
      <c r="C23" s="116" t="s">
        <v>50</v>
      </c>
      <c r="D23" s="44"/>
      <c r="E23" s="44"/>
      <c r="F23" s="44"/>
      <c r="G23" s="117"/>
      <c r="H23" s="43"/>
      <c r="I23" s="43"/>
      <c r="J23" s="43"/>
    </row>
    <row r="24" spans="2:10" s="4" customFormat="1" ht="15" thickBot="1" x14ac:dyDescent="0.4"/>
    <row r="25" spans="2:10" s="4" customFormat="1" ht="42.5" thickBot="1" x14ac:dyDescent="0.55000000000000004">
      <c r="C25" s="258" t="s">
        <v>51</v>
      </c>
      <c r="D25" s="259"/>
      <c r="F25" s="187" t="s">
        <v>52</v>
      </c>
      <c r="G25" s="188" t="s">
        <v>53</v>
      </c>
    </row>
    <row r="26" spans="2:10" s="4" customFormat="1" ht="29" x14ac:dyDescent="0.35">
      <c r="C26" s="184" t="s">
        <v>54</v>
      </c>
      <c r="D26" s="223"/>
      <c r="F26" s="206" t="s">
        <v>55</v>
      </c>
      <c r="G26" s="189">
        <f>60%*G28</f>
        <v>0</v>
      </c>
    </row>
    <row r="27" spans="2:10" s="4" customFormat="1" x14ac:dyDescent="0.35">
      <c r="B27" s="42"/>
      <c r="C27" s="185" t="s">
        <v>56</v>
      </c>
      <c r="D27" s="224"/>
      <c r="F27" s="185" t="s">
        <v>57</v>
      </c>
      <c r="G27" s="227"/>
    </row>
    <row r="28" spans="2:10" s="4" customFormat="1" x14ac:dyDescent="0.35">
      <c r="B28" s="42"/>
      <c r="C28" s="185" t="s">
        <v>58</v>
      </c>
      <c r="D28" s="225"/>
      <c r="F28" s="185" t="s">
        <v>59</v>
      </c>
      <c r="G28" s="227"/>
    </row>
    <row r="29" spans="2:10" s="4" customFormat="1" ht="15" thickBot="1" x14ac:dyDescent="0.4">
      <c r="B29" s="42"/>
      <c r="C29" s="186" t="s">
        <v>60</v>
      </c>
      <c r="D29" s="226"/>
      <c r="F29" s="185" t="s">
        <v>61</v>
      </c>
      <c r="G29" s="227"/>
    </row>
    <row r="30" spans="2:10" s="4" customFormat="1" ht="15" thickBot="1" x14ac:dyDescent="0.4">
      <c r="B30" s="42"/>
      <c r="C30" s="182" t="s">
        <v>62</v>
      </c>
      <c r="D30" s="183">
        <f>SUM(D43:D62)+SUM(D67:D78)</f>
        <v>0</v>
      </c>
      <c r="F30" s="186" t="s">
        <v>63</v>
      </c>
      <c r="G30" s="228"/>
    </row>
    <row r="31" spans="2:10" s="4" customFormat="1" x14ac:dyDescent="0.35">
      <c r="B31" s="42"/>
    </row>
    <row r="32" spans="2:10" s="4" customFormat="1" x14ac:dyDescent="0.35">
      <c r="B32" s="42"/>
      <c r="C32" s="6" t="s">
        <v>64</v>
      </c>
    </row>
    <row r="33" spans="2:13" s="4" customFormat="1" x14ac:dyDescent="0.35">
      <c r="B33" s="42"/>
    </row>
    <row r="34" spans="2:13" s="4" customFormat="1" x14ac:dyDescent="0.35">
      <c r="B34" s="42"/>
    </row>
    <row r="35" spans="2:13" s="4" customFormat="1" x14ac:dyDescent="0.35">
      <c r="B35" s="42"/>
    </row>
    <row r="36" spans="2:13" s="4" customFormat="1" x14ac:dyDescent="0.35">
      <c r="B36" s="42"/>
    </row>
    <row r="37" spans="2:13" s="4" customFormat="1" x14ac:dyDescent="0.35">
      <c r="B37" s="42"/>
    </row>
    <row r="38" spans="2:13" s="4" customFormat="1" ht="15" thickBot="1" x14ac:dyDescent="0.4">
      <c r="L38" s="7"/>
      <c r="M38" s="7"/>
    </row>
    <row r="39" spans="2:13" s="4" customFormat="1" ht="15" thickBot="1" x14ac:dyDescent="0.4">
      <c r="C39" s="21" t="s">
        <v>65</v>
      </c>
      <c r="D39" s="17"/>
      <c r="E39" s="55">
        <f>(SUMPRODUCT(D43:D62,E43:E62))*12</f>
        <v>0</v>
      </c>
      <c r="L39" s="7"/>
      <c r="M39" s="7"/>
    </row>
    <row r="40" spans="2:13" s="4" customFormat="1" ht="15" thickBot="1" x14ac:dyDescent="0.4">
      <c r="L40" s="7"/>
      <c r="M40" s="7"/>
    </row>
    <row r="41" spans="2:13" s="4" customFormat="1" ht="21.5" thickBot="1" x14ac:dyDescent="0.55000000000000004">
      <c r="C41" s="250" t="s">
        <v>66</v>
      </c>
      <c r="D41" s="251"/>
      <c r="E41" s="251"/>
      <c r="F41" s="251"/>
      <c r="G41" s="251"/>
      <c r="H41" s="252"/>
      <c r="L41" s="7"/>
      <c r="M41" s="7"/>
    </row>
    <row r="42" spans="2:13" s="4" customFormat="1" ht="16" thickBot="1" x14ac:dyDescent="0.4">
      <c r="B42" s="6" t="s">
        <v>67</v>
      </c>
      <c r="C42" s="197" t="s">
        <v>52</v>
      </c>
      <c r="D42" s="198" t="s">
        <v>68</v>
      </c>
      <c r="E42" s="200" t="s">
        <v>69</v>
      </c>
      <c r="F42" s="197" t="s">
        <v>70</v>
      </c>
      <c r="G42" s="198" t="s">
        <v>71</v>
      </c>
      <c r="H42" s="199" t="s">
        <v>72</v>
      </c>
      <c r="L42" s="7"/>
      <c r="M42" s="7"/>
    </row>
    <row r="43" spans="2:13" s="4" customFormat="1" ht="15.5" x14ac:dyDescent="0.35">
      <c r="B43" s="4">
        <f>IF(G43&lt;79.9%,1,0)</f>
        <v>0</v>
      </c>
      <c r="C43" s="229"/>
      <c r="D43" s="221"/>
      <c r="E43" s="230"/>
      <c r="F43" s="194" t="str">
        <f>IF(C43=""," ",VLOOKUP($C43,$F$26:$G$30,2,0))</f>
        <v xml:space="preserve"> </v>
      </c>
      <c r="G43" s="195" t="str">
        <f>IF(F43=0," ",IF(C43=""," ",E43/F43))</f>
        <v xml:space="preserve"> </v>
      </c>
      <c r="H43" s="196" t="str">
        <f>IF(G43=" "," ",IF(G43&gt;79.9%,"Non","Oui"))</f>
        <v xml:space="preserve"> </v>
      </c>
    </row>
    <row r="44" spans="2:13" s="4" customFormat="1" ht="15.5" x14ac:dyDescent="0.35">
      <c r="B44" s="4">
        <f t="shared" ref="B44:B62" si="0">IF(G44&lt;79.9%,1,0)</f>
        <v>0</v>
      </c>
      <c r="C44" s="229"/>
      <c r="D44" s="222"/>
      <c r="E44" s="231"/>
      <c r="F44" s="191" t="str">
        <f t="shared" ref="F44:F46" si="1">IF(C44=""," ",VLOOKUP($C44,$F$26:$G$30,2,0))</f>
        <v xml:space="preserve"> </v>
      </c>
      <c r="G44" s="190" t="str">
        <f t="shared" ref="G44:G62" si="2">IF(F44=0," ",IF(C44=""," ",E44/F44))</f>
        <v xml:space="preserve"> </v>
      </c>
      <c r="H44" s="196" t="str">
        <f t="shared" ref="H44:H62" si="3">IF(G44=" "," ",IF(G44&gt;79.9%,"Non","Oui"))</f>
        <v xml:space="preserve"> </v>
      </c>
    </row>
    <row r="45" spans="2:13" s="4" customFormat="1" ht="15.5" x14ac:dyDescent="0.35">
      <c r="B45" s="4">
        <f t="shared" si="0"/>
        <v>0</v>
      </c>
      <c r="C45" s="229"/>
      <c r="D45" s="222"/>
      <c r="E45" s="231"/>
      <c r="F45" s="191" t="str">
        <f t="shared" si="1"/>
        <v xml:space="preserve"> </v>
      </c>
      <c r="G45" s="190" t="str">
        <f t="shared" si="2"/>
        <v xml:space="preserve"> </v>
      </c>
      <c r="H45" s="196" t="str">
        <f t="shared" si="3"/>
        <v xml:space="preserve"> </v>
      </c>
    </row>
    <row r="46" spans="2:13" s="4" customFormat="1" ht="15.5" x14ac:dyDescent="0.35">
      <c r="B46" s="4">
        <f t="shared" si="0"/>
        <v>0</v>
      </c>
      <c r="C46" s="229"/>
      <c r="D46" s="222"/>
      <c r="E46" s="231"/>
      <c r="F46" s="191" t="str">
        <f t="shared" si="1"/>
        <v xml:space="preserve"> </v>
      </c>
      <c r="G46" s="190" t="str">
        <f t="shared" si="2"/>
        <v xml:space="preserve"> </v>
      </c>
      <c r="H46" s="196" t="str">
        <f t="shared" si="3"/>
        <v xml:space="preserve"> </v>
      </c>
      <c r="I46" s="7"/>
      <c r="L46" s="7"/>
      <c r="M46" s="7"/>
    </row>
    <row r="47" spans="2:13" s="4" customFormat="1" ht="18.5" x14ac:dyDescent="0.45">
      <c r="B47" s="4">
        <f t="shared" si="0"/>
        <v>0</v>
      </c>
      <c r="C47" s="229"/>
      <c r="D47" s="222"/>
      <c r="E47" s="231"/>
      <c r="F47" s="191" t="str">
        <f t="shared" ref="F47" si="4">IF(C47=""," ",VLOOKUP($C47,$F$26:$G$30,2,0))</f>
        <v xml:space="preserve"> </v>
      </c>
      <c r="G47" s="190" t="str">
        <f t="shared" si="2"/>
        <v xml:space="preserve"> </v>
      </c>
      <c r="H47" s="196" t="str">
        <f t="shared" si="3"/>
        <v xml:space="preserve"> </v>
      </c>
      <c r="I47" s="41"/>
      <c r="L47" s="41"/>
      <c r="M47" s="41"/>
    </row>
    <row r="48" spans="2:13" s="4" customFormat="1" ht="15.5" x14ac:dyDescent="0.35">
      <c r="B48" s="4">
        <f t="shared" si="0"/>
        <v>0</v>
      </c>
      <c r="C48" s="229"/>
      <c r="D48" s="222"/>
      <c r="E48" s="231"/>
      <c r="F48" s="191" t="str">
        <f t="shared" ref="F48:F62" si="5">IF(C48=""," ",VLOOKUP($C48,$F$26:$G$30,2,0))</f>
        <v xml:space="preserve"> </v>
      </c>
      <c r="G48" s="190" t="str">
        <f t="shared" si="2"/>
        <v xml:space="preserve"> </v>
      </c>
      <c r="H48" s="196" t="str">
        <f t="shared" si="3"/>
        <v xml:space="preserve"> </v>
      </c>
    </row>
    <row r="49" spans="2:10" s="4" customFormat="1" ht="15.5" x14ac:dyDescent="0.35">
      <c r="B49" s="4">
        <f t="shared" si="0"/>
        <v>0</v>
      </c>
      <c r="C49" s="229"/>
      <c r="D49" s="222"/>
      <c r="E49" s="231"/>
      <c r="F49" s="191" t="str">
        <f t="shared" si="5"/>
        <v xml:space="preserve"> </v>
      </c>
      <c r="G49" s="190" t="str">
        <f t="shared" si="2"/>
        <v xml:space="preserve"> </v>
      </c>
      <c r="H49" s="196" t="str">
        <f t="shared" si="3"/>
        <v xml:space="preserve"> </v>
      </c>
    </row>
    <row r="50" spans="2:10" s="4" customFormat="1" ht="15.5" x14ac:dyDescent="0.35">
      <c r="B50" s="4">
        <f t="shared" si="0"/>
        <v>0</v>
      </c>
      <c r="C50" s="229"/>
      <c r="D50" s="222"/>
      <c r="E50" s="231"/>
      <c r="F50" s="191" t="str">
        <f t="shared" si="5"/>
        <v xml:space="preserve"> </v>
      </c>
      <c r="G50" s="190" t="str">
        <f t="shared" si="2"/>
        <v xml:space="preserve"> </v>
      </c>
      <c r="H50" s="196" t="str">
        <f t="shared" si="3"/>
        <v xml:space="preserve"> </v>
      </c>
    </row>
    <row r="51" spans="2:10" s="4" customFormat="1" ht="15.5" x14ac:dyDescent="0.35">
      <c r="B51" s="4">
        <f t="shared" si="0"/>
        <v>0</v>
      </c>
      <c r="C51" s="229"/>
      <c r="D51" s="222"/>
      <c r="E51" s="231"/>
      <c r="F51" s="191" t="str">
        <f t="shared" si="5"/>
        <v xml:space="preserve"> </v>
      </c>
      <c r="G51" s="190" t="str">
        <f t="shared" si="2"/>
        <v xml:space="preserve"> </v>
      </c>
      <c r="H51" s="196" t="str">
        <f t="shared" si="3"/>
        <v xml:space="preserve"> </v>
      </c>
    </row>
    <row r="52" spans="2:10" s="4" customFormat="1" ht="15.5" x14ac:dyDescent="0.35">
      <c r="B52" s="4">
        <f t="shared" si="0"/>
        <v>0</v>
      </c>
      <c r="C52" s="229"/>
      <c r="D52" s="222"/>
      <c r="E52" s="231"/>
      <c r="F52" s="191" t="str">
        <f t="shared" si="5"/>
        <v xml:space="preserve"> </v>
      </c>
      <c r="G52" s="190" t="str">
        <f t="shared" si="2"/>
        <v xml:space="preserve"> </v>
      </c>
      <c r="H52" s="196" t="str">
        <f t="shared" si="3"/>
        <v xml:space="preserve"> </v>
      </c>
    </row>
    <row r="53" spans="2:10" s="4" customFormat="1" ht="15.5" x14ac:dyDescent="0.35">
      <c r="B53" s="4">
        <f t="shared" si="0"/>
        <v>0</v>
      </c>
      <c r="C53" s="229"/>
      <c r="D53" s="222"/>
      <c r="E53" s="231"/>
      <c r="F53" s="191" t="str">
        <f t="shared" si="5"/>
        <v xml:space="preserve"> </v>
      </c>
      <c r="G53" s="190" t="str">
        <f t="shared" si="2"/>
        <v xml:space="preserve"> </v>
      </c>
      <c r="H53" s="196" t="str">
        <f t="shared" si="3"/>
        <v xml:space="preserve"> </v>
      </c>
    </row>
    <row r="54" spans="2:10" s="4" customFormat="1" ht="15.5" x14ac:dyDescent="0.35">
      <c r="B54" s="4">
        <f t="shared" si="0"/>
        <v>0</v>
      </c>
      <c r="C54" s="229"/>
      <c r="D54" s="222"/>
      <c r="E54" s="231"/>
      <c r="F54" s="191" t="str">
        <f t="shared" si="5"/>
        <v xml:space="preserve"> </v>
      </c>
      <c r="G54" s="190" t="str">
        <f t="shared" si="2"/>
        <v xml:space="preserve"> </v>
      </c>
      <c r="H54" s="196" t="str">
        <f t="shared" si="3"/>
        <v xml:space="preserve"> </v>
      </c>
    </row>
    <row r="55" spans="2:10" s="4" customFormat="1" ht="15.5" x14ac:dyDescent="0.35">
      <c r="B55" s="4">
        <f t="shared" si="0"/>
        <v>0</v>
      </c>
      <c r="C55" s="229"/>
      <c r="D55" s="222"/>
      <c r="E55" s="231"/>
      <c r="F55" s="191" t="str">
        <f t="shared" si="5"/>
        <v xml:space="preserve"> </v>
      </c>
      <c r="G55" s="190" t="str">
        <f t="shared" si="2"/>
        <v xml:space="preserve"> </v>
      </c>
      <c r="H55" s="196" t="str">
        <f t="shared" si="3"/>
        <v xml:space="preserve"> </v>
      </c>
    </row>
    <row r="56" spans="2:10" s="4" customFormat="1" ht="15.5" x14ac:dyDescent="0.35">
      <c r="B56" s="4">
        <f t="shared" si="0"/>
        <v>0</v>
      </c>
      <c r="C56" s="229"/>
      <c r="D56" s="222"/>
      <c r="E56" s="231"/>
      <c r="F56" s="191" t="str">
        <f t="shared" si="5"/>
        <v xml:space="preserve"> </v>
      </c>
      <c r="G56" s="190" t="str">
        <f t="shared" si="2"/>
        <v xml:space="preserve"> </v>
      </c>
      <c r="H56" s="196" t="str">
        <f t="shared" si="3"/>
        <v xml:space="preserve"> </v>
      </c>
    </row>
    <row r="57" spans="2:10" s="4" customFormat="1" ht="15.5" x14ac:dyDescent="0.35">
      <c r="B57" s="4">
        <f t="shared" si="0"/>
        <v>0</v>
      </c>
      <c r="C57" s="229"/>
      <c r="D57" s="222"/>
      <c r="E57" s="231"/>
      <c r="F57" s="191" t="str">
        <f t="shared" si="5"/>
        <v xml:space="preserve"> </v>
      </c>
      <c r="G57" s="190" t="str">
        <f t="shared" si="2"/>
        <v xml:space="preserve"> </v>
      </c>
      <c r="H57" s="196" t="str">
        <f t="shared" si="3"/>
        <v xml:space="preserve"> </v>
      </c>
    </row>
    <row r="58" spans="2:10" s="4" customFormat="1" ht="15.5" x14ac:dyDescent="0.35">
      <c r="B58" s="4">
        <f t="shared" si="0"/>
        <v>0</v>
      </c>
      <c r="C58" s="229"/>
      <c r="D58" s="222"/>
      <c r="E58" s="231"/>
      <c r="F58" s="191" t="str">
        <f t="shared" si="5"/>
        <v xml:space="preserve"> </v>
      </c>
      <c r="G58" s="190" t="str">
        <f t="shared" si="2"/>
        <v xml:space="preserve"> </v>
      </c>
      <c r="H58" s="196" t="str">
        <f t="shared" si="3"/>
        <v xml:space="preserve"> </v>
      </c>
    </row>
    <row r="59" spans="2:10" ht="15.5" x14ac:dyDescent="0.35">
      <c r="B59" s="4">
        <f t="shared" si="0"/>
        <v>0</v>
      </c>
      <c r="C59" s="229"/>
      <c r="D59" s="222"/>
      <c r="E59" s="231"/>
      <c r="F59" s="191" t="str">
        <f t="shared" si="5"/>
        <v xml:space="preserve"> </v>
      </c>
      <c r="G59" s="190" t="str">
        <f t="shared" si="2"/>
        <v xml:space="preserve"> </v>
      </c>
      <c r="H59" s="196" t="str">
        <f t="shared" si="3"/>
        <v xml:space="preserve"> </v>
      </c>
      <c r="J59" s="4"/>
    </row>
    <row r="60" spans="2:10" ht="15.5" x14ac:dyDescent="0.35">
      <c r="B60" s="4">
        <f t="shared" si="0"/>
        <v>0</v>
      </c>
      <c r="C60" s="229"/>
      <c r="D60" s="222"/>
      <c r="E60" s="231"/>
      <c r="F60" s="191" t="str">
        <f t="shared" si="5"/>
        <v xml:space="preserve"> </v>
      </c>
      <c r="G60" s="190" t="str">
        <f t="shared" si="2"/>
        <v xml:space="preserve"> </v>
      </c>
      <c r="H60" s="196" t="str">
        <f t="shared" si="3"/>
        <v xml:space="preserve"> </v>
      </c>
      <c r="J60" s="4"/>
    </row>
    <row r="61" spans="2:10" ht="15.5" x14ac:dyDescent="0.35">
      <c r="B61" s="4">
        <f t="shared" si="0"/>
        <v>0</v>
      </c>
      <c r="C61" s="229"/>
      <c r="D61" s="222"/>
      <c r="E61" s="231"/>
      <c r="F61" s="191" t="str">
        <f t="shared" si="5"/>
        <v xml:space="preserve"> </v>
      </c>
      <c r="G61" s="190" t="str">
        <f t="shared" si="2"/>
        <v xml:space="preserve"> </v>
      </c>
      <c r="H61" s="196" t="str">
        <f t="shared" si="3"/>
        <v xml:space="preserve"> </v>
      </c>
      <c r="J61" s="4"/>
    </row>
    <row r="62" spans="2:10" ht="16" thickBot="1" x14ac:dyDescent="0.4">
      <c r="B62" s="4">
        <f t="shared" si="0"/>
        <v>0</v>
      </c>
      <c r="C62" s="229"/>
      <c r="D62" s="232"/>
      <c r="E62" s="233"/>
      <c r="F62" s="192" t="str">
        <f t="shared" si="5"/>
        <v xml:space="preserve"> </v>
      </c>
      <c r="G62" s="193" t="str">
        <f t="shared" si="2"/>
        <v xml:space="preserve"> </v>
      </c>
      <c r="H62" s="196" t="str">
        <f t="shared" si="3"/>
        <v xml:space="preserve"> </v>
      </c>
      <c r="J62" s="4"/>
    </row>
    <row r="63" spans="2:10" x14ac:dyDescent="0.35">
      <c r="C63" s="4"/>
      <c r="D63" s="4"/>
      <c r="E63" s="4"/>
      <c r="F63" s="4"/>
      <c r="G63" s="4"/>
      <c r="H63" s="4"/>
      <c r="J63" s="4"/>
    </row>
    <row r="64" spans="2:10" ht="15" thickBot="1" x14ac:dyDescent="0.4">
      <c r="C64" s="4"/>
      <c r="D64" s="4"/>
      <c r="E64" s="4"/>
      <c r="F64" s="4"/>
      <c r="G64" s="4"/>
      <c r="H64" s="4"/>
      <c r="J64" s="4"/>
    </row>
    <row r="65" spans="3:10" ht="21.5" thickBot="1" x14ac:dyDescent="0.55000000000000004">
      <c r="C65" s="250" t="s">
        <v>73</v>
      </c>
      <c r="D65" s="252"/>
      <c r="E65" s="4"/>
      <c r="F65" s="4"/>
      <c r="G65" s="4"/>
      <c r="H65" s="4"/>
      <c r="J65" s="4"/>
    </row>
    <row r="66" spans="3:10" ht="15" thickBot="1" x14ac:dyDescent="0.4">
      <c r="C66" s="201" t="s">
        <v>52</v>
      </c>
      <c r="D66" s="202" t="s">
        <v>74</v>
      </c>
      <c r="E66" s="4"/>
      <c r="F66" s="4"/>
      <c r="G66" s="4"/>
      <c r="H66" s="4"/>
      <c r="J66" s="4"/>
    </row>
    <row r="67" spans="3:10" x14ac:dyDescent="0.35">
      <c r="C67" s="234"/>
      <c r="D67" s="235"/>
      <c r="E67" s="4"/>
      <c r="F67" s="4"/>
      <c r="G67" s="4"/>
      <c r="H67" s="4"/>
      <c r="J67" s="4"/>
    </row>
    <row r="68" spans="3:10" x14ac:dyDescent="0.35">
      <c r="C68" s="236"/>
      <c r="D68" s="224"/>
      <c r="E68" s="4"/>
      <c r="F68" s="4"/>
      <c r="G68" s="4"/>
      <c r="H68" s="4"/>
      <c r="J68" s="4"/>
    </row>
    <row r="69" spans="3:10" x14ac:dyDescent="0.35">
      <c r="C69" s="236"/>
      <c r="D69" s="224"/>
      <c r="E69" s="4"/>
      <c r="F69" s="4"/>
      <c r="G69" s="4"/>
      <c r="H69" s="4"/>
      <c r="J69" s="4"/>
    </row>
    <row r="70" spans="3:10" x14ac:dyDescent="0.35">
      <c r="C70" s="236"/>
      <c r="D70" s="224"/>
      <c r="E70" s="4"/>
      <c r="F70" s="4"/>
      <c r="G70" s="4"/>
      <c r="H70" s="4"/>
      <c r="J70" s="4"/>
    </row>
    <row r="71" spans="3:10" x14ac:dyDescent="0.35">
      <c r="C71" s="236"/>
      <c r="D71" s="224"/>
      <c r="E71" s="4"/>
      <c r="F71" s="4"/>
      <c r="G71" s="4"/>
      <c r="H71" s="4"/>
      <c r="J71" s="4"/>
    </row>
    <row r="72" spans="3:10" x14ac:dyDescent="0.35">
      <c r="C72" s="236"/>
      <c r="D72" s="224"/>
      <c r="E72" s="4"/>
      <c r="F72" s="4"/>
      <c r="G72" s="4"/>
      <c r="H72" s="4"/>
      <c r="J72" s="4"/>
    </row>
    <row r="73" spans="3:10" x14ac:dyDescent="0.35">
      <c r="C73" s="236"/>
      <c r="D73" s="224"/>
      <c r="E73" s="4"/>
      <c r="F73" s="4"/>
      <c r="G73" s="4"/>
      <c r="H73" s="4"/>
      <c r="J73" s="4"/>
    </row>
    <row r="74" spans="3:10" x14ac:dyDescent="0.35">
      <c r="C74" s="236"/>
      <c r="D74" s="224"/>
      <c r="E74" s="4"/>
      <c r="F74" s="4"/>
      <c r="G74" s="4"/>
      <c r="H74" s="4"/>
      <c r="J74" s="4"/>
    </row>
    <row r="75" spans="3:10" x14ac:dyDescent="0.35">
      <c r="C75" s="236"/>
      <c r="D75" s="224"/>
      <c r="E75" s="4"/>
      <c r="F75" s="4"/>
      <c r="G75" s="4"/>
      <c r="H75" s="4"/>
      <c r="J75" s="4"/>
    </row>
    <row r="76" spans="3:10" x14ac:dyDescent="0.35">
      <c r="C76" s="236"/>
      <c r="D76" s="224"/>
      <c r="E76" s="4"/>
      <c r="F76" s="4"/>
      <c r="G76" s="4"/>
      <c r="H76" s="4"/>
      <c r="J76" s="4"/>
    </row>
    <row r="77" spans="3:10" x14ac:dyDescent="0.35">
      <c r="C77" s="236"/>
      <c r="D77" s="224"/>
      <c r="E77" s="4"/>
      <c r="F77" s="4"/>
      <c r="G77" s="4"/>
      <c r="H77" s="4"/>
      <c r="J77" s="4"/>
    </row>
    <row r="78" spans="3:10" ht="15" thickBot="1" x14ac:dyDescent="0.4">
      <c r="C78" s="237"/>
      <c r="D78" s="226"/>
      <c r="E78" s="4"/>
      <c r="F78" s="4"/>
      <c r="G78" s="4"/>
      <c r="H78" s="4"/>
      <c r="J78" s="4"/>
    </row>
    <row r="79" spans="3:10" x14ac:dyDescent="0.35">
      <c r="C79" s="4"/>
      <c r="D79" s="4"/>
      <c r="E79" s="4"/>
      <c r="F79" s="4"/>
      <c r="G79" s="4"/>
      <c r="H79" s="4"/>
      <c r="J79" s="4"/>
    </row>
    <row r="80" spans="3:10" x14ac:dyDescent="0.35">
      <c r="C80" s="4"/>
      <c r="D80" s="4"/>
      <c r="E80" s="4"/>
      <c r="F80" s="4"/>
      <c r="G80" s="4"/>
      <c r="H80" s="4"/>
      <c r="J80" s="4"/>
    </row>
    <row r="81" spans="3:10" x14ac:dyDescent="0.35">
      <c r="C81" s="4"/>
      <c r="D81" s="4"/>
      <c r="E81" s="4"/>
      <c r="F81" s="4"/>
      <c r="G81" s="4"/>
      <c r="H81" s="4"/>
      <c r="J81" s="4"/>
    </row>
    <row r="82" spans="3:10" x14ac:dyDescent="0.35">
      <c r="C82" s="4"/>
      <c r="D82" s="4"/>
      <c r="E82" s="4"/>
      <c r="F82" s="4"/>
      <c r="G82" s="4"/>
      <c r="H82" s="4"/>
      <c r="J82" s="4"/>
    </row>
    <row r="83" spans="3:10" x14ac:dyDescent="0.35">
      <c r="C83" s="4"/>
      <c r="D83" s="4"/>
      <c r="E83" s="4"/>
      <c r="F83" s="4"/>
      <c r="G83" s="4"/>
      <c r="H83" s="4"/>
      <c r="J83" s="4"/>
    </row>
    <row r="84" spans="3:10" x14ac:dyDescent="0.35">
      <c r="C84" s="4"/>
      <c r="D84" s="4"/>
      <c r="E84" s="4"/>
      <c r="F84" s="4"/>
      <c r="G84" s="4"/>
      <c r="H84" s="4"/>
      <c r="J84" s="4"/>
    </row>
    <row r="85" spans="3:10" x14ac:dyDescent="0.35">
      <c r="C85" s="4"/>
      <c r="D85" s="4"/>
      <c r="E85" s="4"/>
      <c r="F85" s="4"/>
      <c r="G85" s="4"/>
      <c r="H85" s="4"/>
      <c r="J85" s="4"/>
    </row>
    <row r="86" spans="3:10" x14ac:dyDescent="0.35">
      <c r="C86" s="4"/>
      <c r="D86" s="4"/>
      <c r="E86" s="4"/>
      <c r="F86" s="4"/>
      <c r="G86" s="4"/>
      <c r="H86" s="4"/>
      <c r="J86" s="4"/>
    </row>
    <row r="87" spans="3:10" x14ac:dyDescent="0.35">
      <c r="C87" s="4"/>
      <c r="D87" s="4"/>
      <c r="E87" s="4"/>
      <c r="F87" s="4"/>
      <c r="G87" s="4"/>
      <c r="H87" s="4"/>
      <c r="J87" s="4"/>
    </row>
    <row r="88" spans="3:10" x14ac:dyDescent="0.35">
      <c r="C88" s="4"/>
      <c r="D88" s="4"/>
      <c r="E88" s="4"/>
      <c r="F88" s="4"/>
      <c r="G88" s="4"/>
      <c r="H88" s="4"/>
      <c r="J88" s="4"/>
    </row>
    <row r="89" spans="3:10" x14ac:dyDescent="0.35">
      <c r="C89" s="4"/>
      <c r="D89" s="4"/>
      <c r="E89" s="4"/>
      <c r="F89" s="4"/>
      <c r="G89" s="4"/>
      <c r="H89" s="4"/>
      <c r="J89" s="4"/>
    </row>
    <row r="90" spans="3:10" x14ac:dyDescent="0.35">
      <c r="C90" s="4"/>
      <c r="D90" s="4"/>
      <c r="E90" s="4"/>
      <c r="F90" s="4"/>
      <c r="G90" s="4"/>
      <c r="H90" s="4"/>
      <c r="J90" s="4"/>
    </row>
    <row r="91" spans="3:10" x14ac:dyDescent="0.35">
      <c r="C91" s="4"/>
      <c r="D91" s="4"/>
      <c r="E91" s="4"/>
      <c r="F91" s="4"/>
      <c r="G91" s="4"/>
      <c r="H91" s="4"/>
      <c r="J91" s="4"/>
    </row>
    <row r="92" spans="3:10" x14ac:dyDescent="0.35">
      <c r="C92" s="4"/>
      <c r="D92" s="4"/>
      <c r="E92" s="4"/>
      <c r="F92" s="4"/>
      <c r="G92" s="4"/>
      <c r="H92" s="4"/>
      <c r="J92" s="4"/>
    </row>
    <row r="93" spans="3:10" x14ac:dyDescent="0.35">
      <c r="C93" s="4"/>
      <c r="D93" s="4"/>
      <c r="E93" s="4"/>
      <c r="F93" s="4"/>
      <c r="G93" s="4"/>
      <c r="H93" s="4"/>
      <c r="J93" s="4"/>
    </row>
    <row r="94" spans="3:10" x14ac:dyDescent="0.35">
      <c r="C94" s="4"/>
      <c r="D94" s="4"/>
      <c r="E94" s="4"/>
      <c r="F94" s="4"/>
      <c r="G94" s="4"/>
      <c r="H94" s="4"/>
      <c r="J94" s="4"/>
    </row>
    <row r="95" spans="3:10" x14ac:dyDescent="0.35">
      <c r="C95" s="4"/>
      <c r="D95" s="4"/>
      <c r="E95" s="4"/>
      <c r="F95" s="4"/>
      <c r="G95" s="4"/>
      <c r="H95" s="4"/>
      <c r="J95" s="4"/>
    </row>
    <row r="96" spans="3:10" x14ac:dyDescent="0.35">
      <c r="C96" s="4"/>
      <c r="D96" s="4"/>
      <c r="E96" s="4"/>
      <c r="F96" s="4"/>
      <c r="G96" s="4"/>
      <c r="H96" s="4"/>
      <c r="J96" s="4"/>
    </row>
    <row r="97" spans="3:10" x14ac:dyDescent="0.35">
      <c r="C97" s="4"/>
      <c r="D97" s="4"/>
      <c r="E97" s="4"/>
      <c r="F97" s="4"/>
      <c r="G97" s="4"/>
      <c r="H97" s="4"/>
      <c r="J97" s="4"/>
    </row>
    <row r="98" spans="3:10" x14ac:dyDescent="0.35">
      <c r="C98" s="4"/>
      <c r="D98" s="4"/>
      <c r="E98" s="4"/>
      <c r="F98" s="4"/>
      <c r="G98" s="4"/>
      <c r="H98" s="4"/>
      <c r="J98" s="4"/>
    </row>
    <row r="99" spans="3:10" x14ac:dyDescent="0.35">
      <c r="C99" s="4"/>
      <c r="D99" s="4"/>
      <c r="E99" s="4"/>
      <c r="F99" s="4"/>
      <c r="G99" s="4"/>
      <c r="H99" s="4"/>
      <c r="J99" s="4"/>
    </row>
    <row r="100" spans="3:10" x14ac:dyDescent="0.35">
      <c r="C100" s="4"/>
      <c r="D100" s="4"/>
      <c r="E100" s="4"/>
      <c r="F100" s="4"/>
      <c r="G100" s="4"/>
      <c r="H100" s="4"/>
      <c r="J100" s="4"/>
    </row>
    <row r="101" spans="3:10" x14ac:dyDescent="0.35">
      <c r="C101" s="4"/>
      <c r="D101" s="4"/>
      <c r="E101" s="4"/>
      <c r="F101" s="4"/>
      <c r="G101" s="4"/>
      <c r="H101" s="4"/>
      <c r="J101" s="4"/>
    </row>
    <row r="102" spans="3:10" x14ac:dyDescent="0.35">
      <c r="C102" s="4"/>
      <c r="D102" s="4"/>
      <c r="E102" s="4"/>
      <c r="F102" s="4"/>
      <c r="G102" s="4"/>
      <c r="H102" s="4"/>
      <c r="J102" s="4"/>
    </row>
    <row r="103" spans="3:10" x14ac:dyDescent="0.35">
      <c r="C103" s="4"/>
      <c r="D103" s="4"/>
      <c r="E103" s="4"/>
      <c r="F103" s="4"/>
      <c r="G103" s="4"/>
      <c r="H103" s="4"/>
      <c r="J103" s="4"/>
    </row>
    <row r="104" spans="3:10" x14ac:dyDescent="0.35">
      <c r="C104" s="4"/>
      <c r="D104" s="4"/>
      <c r="E104" s="4"/>
      <c r="F104" s="4"/>
      <c r="G104" s="4"/>
      <c r="H104" s="4"/>
      <c r="J104" s="4"/>
    </row>
    <row r="105" spans="3:10" x14ac:dyDescent="0.35">
      <c r="C105" s="4"/>
      <c r="D105" s="4"/>
      <c r="E105" s="4"/>
      <c r="F105" s="4"/>
      <c r="G105" s="4"/>
      <c r="H105" s="4"/>
      <c r="J105" s="4"/>
    </row>
    <row r="106" spans="3:10" x14ac:dyDescent="0.35">
      <c r="C106" s="4"/>
      <c r="D106" s="4"/>
      <c r="E106" s="4"/>
      <c r="F106" s="4"/>
      <c r="G106" s="4"/>
      <c r="H106" s="4"/>
      <c r="J106" s="4"/>
    </row>
    <row r="107" spans="3:10" x14ac:dyDescent="0.35">
      <c r="C107" s="4"/>
      <c r="D107" s="4"/>
      <c r="E107" s="4"/>
      <c r="F107" s="4"/>
      <c r="G107" s="4"/>
      <c r="H107" s="4"/>
      <c r="J107" s="4"/>
    </row>
    <row r="108" spans="3:10" x14ac:dyDescent="0.35">
      <c r="C108" s="4"/>
      <c r="D108" s="4"/>
      <c r="E108" s="4"/>
      <c r="F108" s="4"/>
      <c r="G108" s="4"/>
      <c r="H108" s="4"/>
      <c r="J108" s="4"/>
    </row>
    <row r="109" spans="3:10" x14ac:dyDescent="0.35">
      <c r="C109" s="4"/>
      <c r="D109" s="4"/>
      <c r="E109" s="4"/>
      <c r="F109" s="4"/>
      <c r="G109" s="4"/>
      <c r="H109" s="4"/>
      <c r="J109" s="4"/>
    </row>
    <row r="110" spans="3:10" x14ac:dyDescent="0.35">
      <c r="C110" s="4"/>
      <c r="D110" s="4"/>
      <c r="E110" s="4"/>
      <c r="F110" s="4"/>
      <c r="G110" s="4"/>
      <c r="H110" s="4"/>
      <c r="J110" s="4"/>
    </row>
    <row r="111" spans="3:10" x14ac:dyDescent="0.35">
      <c r="C111" s="4"/>
      <c r="D111" s="4"/>
      <c r="E111" s="4"/>
      <c r="F111" s="4"/>
      <c r="G111" s="4"/>
      <c r="H111" s="4"/>
      <c r="J111" s="4"/>
    </row>
    <row r="112" spans="3:10" x14ac:dyDescent="0.35">
      <c r="H112" s="4"/>
      <c r="J112" s="4"/>
    </row>
    <row r="113" spans="8:10" x14ac:dyDescent="0.35">
      <c r="H113" s="4"/>
      <c r="J113" s="4"/>
    </row>
    <row r="114" spans="8:10" x14ac:dyDescent="0.35">
      <c r="H114" s="4"/>
      <c r="J114" s="4"/>
    </row>
    <row r="115" spans="8:10" x14ac:dyDescent="0.35">
      <c r="H115" s="4"/>
      <c r="J115" s="4"/>
    </row>
  </sheetData>
  <sheetProtection algorithmName="SHA-512" hashValue="QZeDx+amX9VaIRxmhkXT1x+rb4X2r2NETy0yGcPLNO/LkmI5gHK8FHBJCBRuRwBumUxInJxYUYpbNWr2w1ALJA==" saltValue="YghAfJPFrrSKMpjmOFlIxA==" spinCount="100000" sheet="1" objects="1" scenarios="1"/>
  <mergeCells count="8">
    <mergeCell ref="C41:H41"/>
    <mergeCell ref="C65:D65"/>
    <mergeCell ref="F12:G12"/>
    <mergeCell ref="C3:D3"/>
    <mergeCell ref="C12:D12"/>
    <mergeCell ref="C15:G15"/>
    <mergeCell ref="C25:D25"/>
    <mergeCell ref="F3:G3"/>
  </mergeCells>
  <conditionalFormatting sqref="C12:C13 F12:F13">
    <cfRule type="containsText" dxfId="35" priority="3" operator="containsText" text="Pass">
      <formula>NOT(ISERROR(SEARCH("Pass",C12)))</formula>
    </cfRule>
    <cfRule type="containsText" dxfId="34" priority="4" operator="containsText" text="FAIL">
      <formula>NOT(ISERROR(SEARCH("FAIL",C12)))</formula>
    </cfRule>
  </conditionalFormatting>
  <dataValidations count="2">
    <dataValidation type="list" allowBlank="1" showInputMessage="1" showErrorMessage="1" sqref="C67:C78" xr:uid="{00000000-0002-0000-0200-000000000000}">
      <formula1>"Chambres individuelles, Lits d’hébergement"</formula1>
    </dataValidation>
    <dataValidation type="list" allowBlank="1" showInputMessage="1" showErrorMessage="1" sqref="C43:C62" xr:uid="{11786ED6-2A79-4C1D-8E18-97AFC07B952B}">
      <formula1>"Chambres individuelles (avec revenu de location), Studio, 1 chambre, 2 chambres, 3 chambres et plus"</formula1>
    </dataValidation>
  </dataValidations>
  <hyperlinks>
    <hyperlink ref="C16" r:id="rId1" location="Profile/1/1/Canada" xr:uid="{00000000-0004-0000-0200-000000000000}"/>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'Info menus déroulants (masquer)'!$E$54:$E$56</xm:f>
          </x14:formula1>
          <xm:sqref>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G57"/>
  <sheetViews>
    <sheetView workbookViewId="0">
      <selection activeCell="B24" sqref="B24"/>
    </sheetView>
  </sheetViews>
  <sheetFormatPr defaultColWidth="8.7265625" defaultRowHeight="14.5" x14ac:dyDescent="0.35"/>
  <cols>
    <col min="1" max="1" width="8.7265625" style="4"/>
    <col min="2" max="2" width="52.453125" style="4" customWidth="1"/>
    <col min="3" max="3" width="35.54296875" style="4" customWidth="1"/>
    <col min="4" max="4" width="6.54296875" style="4" customWidth="1"/>
    <col min="5" max="5" width="44.26953125" style="4" customWidth="1"/>
    <col min="6" max="6" width="27.81640625" style="4" customWidth="1"/>
    <col min="7" max="7" width="53" style="4" customWidth="1"/>
    <col min="8" max="16384" width="8.7265625" style="4"/>
  </cols>
  <sheetData>
    <row r="1" spans="2:7" ht="18.5" x14ac:dyDescent="0.45">
      <c r="B1" s="94" t="s">
        <v>29</v>
      </c>
    </row>
    <row r="3" spans="2:7" ht="24" thickBot="1" x14ac:dyDescent="0.6">
      <c r="B3" s="102" t="s">
        <v>75</v>
      </c>
    </row>
    <row r="4" spans="2:7" ht="16" thickBot="1" x14ac:dyDescent="0.4">
      <c r="B4" s="262" t="s">
        <v>76</v>
      </c>
      <c r="C4" s="263"/>
    </row>
    <row r="5" spans="2:7" ht="15.5" x14ac:dyDescent="0.35">
      <c r="B5" s="151" t="s">
        <v>77</v>
      </c>
      <c r="C5" s="238"/>
      <c r="E5" s="95"/>
    </row>
    <row r="6" spans="2:7" ht="15.5" x14ac:dyDescent="0.35">
      <c r="B6" s="152" t="s">
        <v>78</v>
      </c>
      <c r="C6" s="239"/>
    </row>
    <row r="7" spans="2:7" ht="15.5" x14ac:dyDescent="0.35">
      <c r="B7" s="152" t="s">
        <v>79</v>
      </c>
      <c r="C7" s="240"/>
    </row>
    <row r="8" spans="2:7" ht="15.5" x14ac:dyDescent="0.35">
      <c r="B8" s="152" t="s">
        <v>80</v>
      </c>
      <c r="C8" s="241"/>
    </row>
    <row r="9" spans="2:7" ht="16" thickBot="1" x14ac:dyDescent="0.4">
      <c r="B9" s="153" t="s">
        <v>81</v>
      </c>
      <c r="C9" s="154" t="e">
        <f>C5/'Étape 2-Abordabilité des loyers'!D30</f>
        <v>#DIV/0!</v>
      </c>
    </row>
    <row r="10" spans="2:7" x14ac:dyDescent="0.35">
      <c r="C10" s="33"/>
    </row>
    <row r="11" spans="2:7" ht="24" thickBot="1" x14ac:dyDescent="0.6">
      <c r="B11" s="102" t="s">
        <v>82</v>
      </c>
      <c r="C11" s="29"/>
    </row>
    <row r="12" spans="2:7" ht="16" thickBot="1" x14ac:dyDescent="0.4">
      <c r="B12" s="262" t="s">
        <v>83</v>
      </c>
      <c r="C12" s="263"/>
      <c r="G12" s="6"/>
    </row>
    <row r="13" spans="2:7" ht="15.5" x14ac:dyDescent="0.35">
      <c r="B13" s="155" t="s">
        <v>77</v>
      </c>
      <c r="C13" s="156">
        <f>C5</f>
        <v>0</v>
      </c>
      <c r="E13" s="95"/>
      <c r="G13" s="6"/>
    </row>
    <row r="14" spans="2:7" ht="16" thickBot="1" x14ac:dyDescent="0.4">
      <c r="B14" s="160" t="s">
        <v>84</v>
      </c>
      <c r="C14" s="161">
        <f>C56+C50+C44+C38+C32</f>
        <v>0</v>
      </c>
    </row>
    <row r="15" spans="2:7" ht="15.5" x14ac:dyDescent="0.35">
      <c r="B15" s="214" t="s">
        <v>257</v>
      </c>
      <c r="C15" s="156">
        <f>MAX(0,(C5-C14))</f>
        <v>0</v>
      </c>
      <c r="G15" s="3"/>
    </row>
    <row r="16" spans="2:7" ht="15.5" x14ac:dyDescent="0.35">
      <c r="B16" s="157" t="s">
        <v>258</v>
      </c>
      <c r="C16" s="158" t="e">
        <f>IF('Étape 1 - Questions'!D7="o",'Étape 6-Financement du FLA'!D15,MIN('Étape 6-Financement du FLA'!D14,'Étape 6-Financement du FLA'!D15))</f>
        <v>#DIV/0!</v>
      </c>
      <c r="E16" s="20"/>
    </row>
    <row r="17" spans="2:5" ht="15" thickBot="1" x14ac:dyDescent="0.4"/>
    <row r="18" spans="2:5" ht="15.5" x14ac:dyDescent="0.35">
      <c r="B18" s="264" t="s">
        <v>85</v>
      </c>
      <c r="C18" s="162" t="e">
        <f>-(C5-C14-C16)</f>
        <v>#DIV/0!</v>
      </c>
    </row>
    <row r="19" spans="2:5" ht="145.5" customHeight="1" thickBot="1" x14ac:dyDescent="0.4">
      <c r="B19" s="265"/>
      <c r="C19" s="163" t="e">
        <f>IF(C15&lt;C16,C23,IF(C15&gt;C16,C24,C25))</f>
        <v>#DIV/0!</v>
      </c>
      <c r="E19" s="20"/>
    </row>
    <row r="21" spans="2:5" hidden="1" x14ac:dyDescent="0.35">
      <c r="B21" s="57" t="s">
        <v>86</v>
      </c>
      <c r="C21" s="45"/>
    </row>
    <row r="22" spans="2:5" hidden="1" x14ac:dyDescent="0.35">
      <c r="B22" s="62" t="s">
        <v>87</v>
      </c>
      <c r="C22" s="62" t="s">
        <v>88</v>
      </c>
    </row>
    <row r="23" spans="2:5" ht="101.5" hidden="1" x14ac:dyDescent="0.35">
      <c r="B23" s="61" t="s">
        <v>259</v>
      </c>
      <c r="C23" s="90" t="s">
        <v>89</v>
      </c>
    </row>
    <row r="24" spans="2:5" ht="73" hidden="1" customHeight="1" x14ac:dyDescent="0.35">
      <c r="B24" s="61" t="s">
        <v>262</v>
      </c>
      <c r="C24" s="61" t="s">
        <v>90</v>
      </c>
    </row>
    <row r="25" spans="2:5" ht="73" hidden="1" customHeight="1" x14ac:dyDescent="0.35">
      <c r="B25" s="61" t="s">
        <v>260</v>
      </c>
      <c r="C25" s="61" t="s">
        <v>91</v>
      </c>
    </row>
    <row r="27" spans="2:5" ht="24" thickBot="1" x14ac:dyDescent="0.6">
      <c r="B27" s="103" t="s">
        <v>92</v>
      </c>
    </row>
    <row r="28" spans="2:5" ht="16" thickBot="1" x14ac:dyDescent="0.4">
      <c r="B28" s="262" t="s">
        <v>93</v>
      </c>
      <c r="C28" s="263"/>
    </row>
    <row r="29" spans="2:5" ht="15.5" x14ac:dyDescent="0.35">
      <c r="B29" s="155" t="s">
        <v>94</v>
      </c>
      <c r="C29" s="242"/>
    </row>
    <row r="30" spans="2:5" ht="15.5" x14ac:dyDescent="0.35">
      <c r="B30" s="157" t="s">
        <v>95</v>
      </c>
      <c r="C30" s="243"/>
    </row>
    <row r="31" spans="2:5" ht="15.5" x14ac:dyDescent="0.35">
      <c r="B31" s="157" t="s">
        <v>96</v>
      </c>
      <c r="C31" s="243"/>
    </row>
    <row r="32" spans="2:5" ht="15.5" x14ac:dyDescent="0.35">
      <c r="B32" s="157" t="s">
        <v>97</v>
      </c>
      <c r="C32" s="244"/>
    </row>
    <row r="33" spans="2:3" ht="16" thickBot="1" x14ac:dyDescent="0.4">
      <c r="B33" s="159" t="s">
        <v>98</v>
      </c>
      <c r="C33" s="245"/>
    </row>
    <row r="34" spans="2:3" ht="16" thickBot="1" x14ac:dyDescent="0.4">
      <c r="B34" s="260" t="s">
        <v>99</v>
      </c>
      <c r="C34" s="261"/>
    </row>
    <row r="35" spans="2:3" ht="15.5" x14ac:dyDescent="0.35">
      <c r="B35" s="155" t="s">
        <v>94</v>
      </c>
      <c r="C35" s="242"/>
    </row>
    <row r="36" spans="2:3" ht="15.5" x14ac:dyDescent="0.35">
      <c r="B36" s="157" t="s">
        <v>95</v>
      </c>
      <c r="C36" s="243"/>
    </row>
    <row r="37" spans="2:3" ht="15.5" x14ac:dyDescent="0.35">
      <c r="B37" s="157" t="s">
        <v>96</v>
      </c>
      <c r="C37" s="243"/>
    </row>
    <row r="38" spans="2:3" ht="15.5" x14ac:dyDescent="0.35">
      <c r="B38" s="157" t="s">
        <v>97</v>
      </c>
      <c r="C38" s="244"/>
    </row>
    <row r="39" spans="2:3" ht="16" thickBot="1" x14ac:dyDescent="0.4">
      <c r="B39" s="159" t="s">
        <v>98</v>
      </c>
      <c r="C39" s="245"/>
    </row>
    <row r="40" spans="2:3" ht="16" thickBot="1" x14ac:dyDescent="0.4">
      <c r="B40" s="260" t="s">
        <v>100</v>
      </c>
      <c r="C40" s="261"/>
    </row>
    <row r="41" spans="2:3" ht="15.5" x14ac:dyDescent="0.35">
      <c r="B41" s="155" t="s">
        <v>94</v>
      </c>
      <c r="C41" s="242"/>
    </row>
    <row r="42" spans="2:3" ht="15.5" x14ac:dyDescent="0.35">
      <c r="B42" s="157" t="s">
        <v>95</v>
      </c>
      <c r="C42" s="243"/>
    </row>
    <row r="43" spans="2:3" ht="15.5" x14ac:dyDescent="0.35">
      <c r="B43" s="157" t="s">
        <v>96</v>
      </c>
      <c r="C43" s="243"/>
    </row>
    <row r="44" spans="2:3" ht="15.5" x14ac:dyDescent="0.35">
      <c r="B44" s="157" t="s">
        <v>97</v>
      </c>
      <c r="C44" s="244"/>
    </row>
    <row r="45" spans="2:3" ht="16" thickBot="1" x14ac:dyDescent="0.4">
      <c r="B45" s="159" t="s">
        <v>98</v>
      </c>
      <c r="C45" s="245"/>
    </row>
    <row r="46" spans="2:3" ht="16" thickBot="1" x14ac:dyDescent="0.4">
      <c r="B46" s="260" t="s">
        <v>101</v>
      </c>
      <c r="C46" s="261"/>
    </row>
    <row r="47" spans="2:3" ht="15.5" x14ac:dyDescent="0.35">
      <c r="B47" s="155" t="s">
        <v>94</v>
      </c>
      <c r="C47" s="242"/>
    </row>
    <row r="48" spans="2:3" ht="15.5" x14ac:dyDescent="0.35">
      <c r="B48" s="157" t="s">
        <v>95</v>
      </c>
      <c r="C48" s="243"/>
    </row>
    <row r="49" spans="2:3" ht="15.5" x14ac:dyDescent="0.35">
      <c r="B49" s="157" t="s">
        <v>96</v>
      </c>
      <c r="C49" s="243"/>
    </row>
    <row r="50" spans="2:3" ht="15.5" x14ac:dyDescent="0.35">
      <c r="B50" s="157" t="s">
        <v>97</v>
      </c>
      <c r="C50" s="244"/>
    </row>
    <row r="51" spans="2:3" ht="16" thickBot="1" x14ac:dyDescent="0.4">
      <c r="B51" s="159" t="s">
        <v>98</v>
      </c>
      <c r="C51" s="245"/>
    </row>
    <row r="52" spans="2:3" ht="16" thickBot="1" x14ac:dyDescent="0.4">
      <c r="B52" s="260" t="s">
        <v>102</v>
      </c>
      <c r="C52" s="261"/>
    </row>
    <row r="53" spans="2:3" ht="15.5" x14ac:dyDescent="0.35">
      <c r="B53" s="155" t="s">
        <v>94</v>
      </c>
      <c r="C53" s="242"/>
    </row>
    <row r="54" spans="2:3" ht="15.5" x14ac:dyDescent="0.35">
      <c r="B54" s="157" t="s">
        <v>95</v>
      </c>
      <c r="C54" s="243"/>
    </row>
    <row r="55" spans="2:3" ht="15.5" x14ac:dyDescent="0.35">
      <c r="B55" s="157" t="s">
        <v>96</v>
      </c>
      <c r="C55" s="243"/>
    </row>
    <row r="56" spans="2:3" ht="15.5" x14ac:dyDescent="0.35">
      <c r="B56" s="157" t="s">
        <v>97</v>
      </c>
      <c r="C56" s="244"/>
    </row>
    <row r="57" spans="2:3" ht="16" thickBot="1" x14ac:dyDescent="0.4">
      <c r="B57" s="159" t="s">
        <v>98</v>
      </c>
      <c r="C57" s="245"/>
    </row>
  </sheetData>
  <sheetProtection algorithmName="SHA-512" hashValue="ybWK1uMuQDv39vW5BxHXV7S0N35VUHAmz2GwcADHwDSyTW2savqV2J+9JFaXeQta9cv8I4mh49o5pcvfbU/ZfQ==" saltValue="Otzhbfj8jXgvfq1OLppAog==" spinCount="100000" sheet="1" objects="1" scenarios="1"/>
  <mergeCells count="8">
    <mergeCell ref="B52:C52"/>
    <mergeCell ref="B12:C12"/>
    <mergeCell ref="B4:C4"/>
    <mergeCell ref="B28:C28"/>
    <mergeCell ref="B34:C34"/>
    <mergeCell ref="B40:C40"/>
    <mergeCell ref="B46:C46"/>
    <mergeCell ref="B18:B19"/>
  </mergeCells>
  <conditionalFormatting sqref="C18">
    <cfRule type="cellIs" dxfId="33" priority="1" operator="lessThan">
      <formula>0</formula>
    </cfRule>
    <cfRule type="cellIs" dxfId="32" priority="2" operator="greaterThan">
      <formula>0</formula>
    </cfRule>
    <cfRule type="cellIs" dxfId="31" priority="3" operator="equal">
      <formula>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'Info menus déroulants (masquer)'!$E$47:$E$51</xm:f>
          </x14:formula1>
          <xm:sqref>C37 C55 C49 C43 C31</xm:sqref>
        </x14:dataValidation>
        <x14:dataValidation type="list" allowBlank="1" showInputMessage="1" showErrorMessage="1" xr:uid="{00000000-0002-0000-0100-000001000000}">
          <x14:formula1>
            <xm:f>'Info menus déroulants (masquer)'!$E$28:$E$30</xm:f>
          </x14:formula1>
          <xm:sqref>C8</xm:sqref>
        </x14:dataValidation>
        <x14:dataValidation type="list" allowBlank="1" showInputMessage="1" showErrorMessage="1" xr:uid="{00000000-0002-0000-0100-000003000000}">
          <x14:formula1>
            <xm:f>'Info menus déroulants (masquer)'!$E$40:$E$44</xm:f>
          </x14:formula1>
          <xm:sqref>C39 C33 C45 C51 C57</xm:sqref>
        </x14:dataValidation>
        <x14:dataValidation type="list" allowBlank="1" showInputMessage="1" showErrorMessage="1" xr:uid="{4ECCF683-0E41-425B-A9BE-DDBBE7E6DA05}">
          <x14:formula1>
            <xm:f>'Info menus déroulants (masquer)'!$E$33:$E$37</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BE698"/>
  <sheetViews>
    <sheetView zoomScale="70" zoomScaleNormal="70" workbookViewId="0">
      <selection activeCell="F43" sqref="F43"/>
    </sheetView>
  </sheetViews>
  <sheetFormatPr defaultColWidth="8.7265625" defaultRowHeight="14.5" x14ac:dyDescent="0.35"/>
  <cols>
    <col min="1" max="1" width="8.7265625" style="4"/>
    <col min="2" max="2" width="64.1796875" customWidth="1"/>
    <col min="3" max="3" width="21.81640625" customWidth="1"/>
    <col min="4" max="4" width="27" style="4" customWidth="1"/>
    <col min="5" max="5" width="47.453125" style="4" bestFit="1" customWidth="1"/>
    <col min="6" max="6" width="8.7265625" style="4"/>
    <col min="7" max="7" width="47.453125" style="4" bestFit="1" customWidth="1"/>
    <col min="8" max="57" width="8.7265625" style="4"/>
  </cols>
  <sheetData>
    <row r="1" spans="2:3" s="4" customFormat="1" ht="18.5" x14ac:dyDescent="0.45">
      <c r="B1" s="94" t="s">
        <v>29</v>
      </c>
    </row>
    <row r="2" spans="2:3" s="4" customFormat="1" ht="15" thickBot="1" x14ac:dyDescent="0.4"/>
    <row r="3" spans="2:3" s="4" customFormat="1" ht="29.5" thickBot="1" x14ac:dyDescent="0.4">
      <c r="B3" s="207" t="s">
        <v>103</v>
      </c>
      <c r="C3" s="92"/>
    </row>
    <row r="4" spans="2:3" s="4" customFormat="1" x14ac:dyDescent="0.35">
      <c r="B4" s="8"/>
    </row>
    <row r="5" spans="2:3" s="4" customFormat="1" ht="19" thickBot="1" x14ac:dyDescent="0.5">
      <c r="B5" s="29" t="s">
        <v>104</v>
      </c>
    </row>
    <row r="6" spans="2:3" ht="19" thickBot="1" x14ac:dyDescent="0.5">
      <c r="B6" s="268" t="s">
        <v>105</v>
      </c>
      <c r="C6" s="269"/>
    </row>
    <row r="7" spans="2:3" ht="15.5" x14ac:dyDescent="0.35">
      <c r="B7" s="171" t="s">
        <v>65</v>
      </c>
      <c r="C7" s="179">
        <f>'Étape 2-Abordabilité des loyers'!E39</f>
        <v>0</v>
      </c>
    </row>
    <row r="8" spans="2:3" ht="15.5" x14ac:dyDescent="0.35">
      <c r="B8" s="175" t="s">
        <v>106</v>
      </c>
      <c r="C8" s="246"/>
    </row>
    <row r="9" spans="2:3" ht="15.5" x14ac:dyDescent="0.35">
      <c r="B9" s="180" t="s">
        <v>107</v>
      </c>
      <c r="C9" s="243"/>
    </row>
    <row r="10" spans="2:3" ht="15.5" x14ac:dyDescent="0.35">
      <c r="B10" s="180" t="s">
        <v>108</v>
      </c>
      <c r="C10" s="243"/>
    </row>
    <row r="11" spans="2:3" ht="15.5" x14ac:dyDescent="0.35">
      <c r="B11" s="180" t="s">
        <v>109</v>
      </c>
      <c r="C11" s="243"/>
    </row>
    <row r="12" spans="2:3" ht="15.5" x14ac:dyDescent="0.35">
      <c r="B12" s="175" t="s">
        <v>110</v>
      </c>
      <c r="C12" s="244"/>
    </row>
    <row r="13" spans="2:3" ht="15.5" x14ac:dyDescent="0.35">
      <c r="B13" s="176" t="s">
        <v>111</v>
      </c>
      <c r="C13" s="244"/>
    </row>
    <row r="14" spans="2:3" ht="15.5" x14ac:dyDescent="0.35">
      <c r="B14" s="176" t="s">
        <v>111</v>
      </c>
      <c r="C14" s="244"/>
    </row>
    <row r="15" spans="2:3" ht="15.5" x14ac:dyDescent="0.35">
      <c r="B15" s="176" t="s">
        <v>111</v>
      </c>
      <c r="C15" s="244"/>
    </row>
    <row r="16" spans="2:3" ht="15.5" x14ac:dyDescent="0.35">
      <c r="B16" s="174" t="s">
        <v>112</v>
      </c>
      <c r="C16" s="181">
        <f>SUM(C7:C15)</f>
        <v>0</v>
      </c>
    </row>
    <row r="17" spans="2:3" ht="15.5" x14ac:dyDescent="0.35">
      <c r="B17" s="175" t="s">
        <v>113</v>
      </c>
      <c r="C17" s="181">
        <f>C3*(C7+C9+C10+C11)</f>
        <v>0</v>
      </c>
    </row>
    <row r="18" spans="2:3" ht="16" thickBot="1" x14ac:dyDescent="0.4">
      <c r="B18" s="177" t="s">
        <v>114</v>
      </c>
      <c r="C18" s="178">
        <f>C16-C17</f>
        <v>0</v>
      </c>
    </row>
    <row r="19" spans="2:3" ht="15" thickBot="1" x14ac:dyDescent="0.4">
      <c r="B19" s="8"/>
      <c r="C19" s="8"/>
    </row>
    <row r="20" spans="2:3" ht="19" thickBot="1" x14ac:dyDescent="0.5">
      <c r="B20" s="268" t="s">
        <v>115</v>
      </c>
      <c r="C20" s="269"/>
    </row>
    <row r="21" spans="2:3" ht="15.5" x14ac:dyDescent="0.35">
      <c r="B21" s="171" t="s">
        <v>116</v>
      </c>
      <c r="C21" s="242"/>
    </row>
    <row r="22" spans="2:3" ht="15.5" x14ac:dyDescent="0.35">
      <c r="B22" s="174" t="s">
        <v>117</v>
      </c>
      <c r="C22" s="243"/>
    </row>
    <row r="23" spans="2:3" ht="15.5" x14ac:dyDescent="0.35">
      <c r="B23" s="174" t="s">
        <v>118</v>
      </c>
      <c r="C23" s="243"/>
    </row>
    <row r="24" spans="2:3" ht="15.5" x14ac:dyDescent="0.35">
      <c r="B24" s="174" t="s">
        <v>119</v>
      </c>
      <c r="C24" s="243"/>
    </row>
    <row r="25" spans="2:3" ht="15.5" x14ac:dyDescent="0.35">
      <c r="B25" s="174" t="s">
        <v>120</v>
      </c>
      <c r="C25" s="243"/>
    </row>
    <row r="26" spans="2:3" ht="15.5" x14ac:dyDescent="0.35">
      <c r="B26" s="175" t="s">
        <v>121</v>
      </c>
      <c r="C26" s="244"/>
    </row>
    <row r="27" spans="2:3" ht="15.5" x14ac:dyDescent="0.35">
      <c r="B27" s="175" t="s">
        <v>122</v>
      </c>
      <c r="C27" s="244"/>
    </row>
    <row r="28" spans="2:3" ht="15.5" x14ac:dyDescent="0.35">
      <c r="B28" s="176" t="s">
        <v>111</v>
      </c>
      <c r="C28" s="244"/>
    </row>
    <row r="29" spans="2:3" ht="15.5" x14ac:dyDescent="0.35">
      <c r="B29" s="176" t="s">
        <v>111</v>
      </c>
      <c r="C29" s="244"/>
    </row>
    <row r="30" spans="2:3" ht="16" thickBot="1" x14ac:dyDescent="0.4">
      <c r="B30" s="177" t="s">
        <v>123</v>
      </c>
      <c r="C30" s="178">
        <f>SUM(C21:C29)</f>
        <v>0</v>
      </c>
    </row>
    <row r="31" spans="2:3" ht="15" thickBot="1" x14ac:dyDescent="0.4">
      <c r="B31" s="4"/>
      <c r="C31" s="4"/>
    </row>
    <row r="32" spans="2:3" ht="16" thickBot="1" x14ac:dyDescent="0.4">
      <c r="B32" s="118" t="s">
        <v>124</v>
      </c>
      <c r="C32" s="119">
        <f>C18-C30</f>
        <v>0</v>
      </c>
    </row>
    <row r="33" spans="2:3" ht="15" thickBot="1" x14ac:dyDescent="0.4">
      <c r="B33" s="36"/>
      <c r="C33" s="35"/>
    </row>
    <row r="34" spans="2:3" ht="19" thickBot="1" x14ac:dyDescent="0.5">
      <c r="B34" s="268" t="s">
        <v>125</v>
      </c>
      <c r="C34" s="269"/>
    </row>
    <row r="35" spans="2:3" ht="15.5" x14ac:dyDescent="0.35">
      <c r="B35" s="171" t="s">
        <v>126</v>
      </c>
      <c r="C35" s="242"/>
    </row>
    <row r="36" spans="2:3" ht="16" thickBot="1" x14ac:dyDescent="0.4">
      <c r="B36" s="172" t="s">
        <v>127</v>
      </c>
      <c r="C36" s="245"/>
    </row>
    <row r="37" spans="2:3" ht="15" thickBot="1" x14ac:dyDescent="0.4">
      <c r="B37" s="4"/>
      <c r="C37" s="4"/>
    </row>
    <row r="38" spans="2:3" ht="16" thickBot="1" x14ac:dyDescent="0.4">
      <c r="B38" s="118" t="s">
        <v>128</v>
      </c>
      <c r="C38" s="173">
        <f>C35-C36</f>
        <v>0</v>
      </c>
    </row>
    <row r="39" spans="2:3" ht="16" thickBot="1" x14ac:dyDescent="0.4">
      <c r="B39" s="112"/>
      <c r="C39" s="112"/>
    </row>
    <row r="40" spans="2:3" ht="16" thickBot="1" x14ac:dyDescent="0.4">
      <c r="B40" s="118" t="s">
        <v>129</v>
      </c>
      <c r="C40" s="173">
        <f>C38+C32</f>
        <v>0</v>
      </c>
    </row>
    <row r="41" spans="2:3" x14ac:dyDescent="0.35">
      <c r="B41" s="4"/>
      <c r="C41" s="4"/>
    </row>
    <row r="42" spans="2:3" ht="21.5" thickBot="1" x14ac:dyDescent="0.55000000000000004">
      <c r="B42" s="101" t="s">
        <v>130</v>
      </c>
      <c r="C42" s="4"/>
    </row>
    <row r="43" spans="2:3" ht="19" thickBot="1" x14ac:dyDescent="0.5">
      <c r="B43" s="268" t="s">
        <v>131</v>
      </c>
      <c r="C43" s="269"/>
    </row>
    <row r="44" spans="2:3" ht="15.5" x14ac:dyDescent="0.35">
      <c r="B44" s="164" t="s">
        <v>132</v>
      </c>
      <c r="C44" s="242"/>
    </row>
    <row r="45" spans="2:3" ht="15.5" x14ac:dyDescent="0.35">
      <c r="B45" s="165" t="s">
        <v>133</v>
      </c>
      <c r="C45" s="243"/>
    </row>
    <row r="46" spans="2:3" ht="15.5" x14ac:dyDescent="0.35">
      <c r="B46" s="165" t="s">
        <v>134</v>
      </c>
      <c r="C46" s="243"/>
    </row>
    <row r="47" spans="2:3" ht="16" thickBot="1" x14ac:dyDescent="0.4">
      <c r="B47" s="166" t="s">
        <v>135</v>
      </c>
      <c r="C47" s="247"/>
    </row>
    <row r="48" spans="2:3" ht="15.5" x14ac:dyDescent="0.35">
      <c r="B48" s="164" t="s">
        <v>136</v>
      </c>
      <c r="C48" s="242"/>
    </row>
    <row r="49" spans="1:3" ht="15.5" x14ac:dyDescent="0.35">
      <c r="B49" s="165" t="s">
        <v>133</v>
      </c>
      <c r="C49" s="243"/>
    </row>
    <row r="50" spans="1:3" ht="15.5" x14ac:dyDescent="0.35">
      <c r="B50" s="165" t="s">
        <v>134</v>
      </c>
      <c r="C50" s="243"/>
    </row>
    <row r="51" spans="1:3" ht="16" thickBot="1" x14ac:dyDescent="0.4">
      <c r="B51" s="166" t="s">
        <v>135</v>
      </c>
      <c r="C51" s="247"/>
    </row>
    <row r="52" spans="1:3" ht="15.5" x14ac:dyDescent="0.35">
      <c r="B52" s="164" t="s">
        <v>137</v>
      </c>
      <c r="C52" s="242"/>
    </row>
    <row r="53" spans="1:3" ht="15.5" x14ac:dyDescent="0.35">
      <c r="B53" s="165" t="s">
        <v>133</v>
      </c>
      <c r="C53" s="243"/>
    </row>
    <row r="54" spans="1:3" ht="15.5" x14ac:dyDescent="0.35">
      <c r="B54" s="165" t="s">
        <v>134</v>
      </c>
      <c r="C54" s="243"/>
    </row>
    <row r="55" spans="1:3" ht="16" thickBot="1" x14ac:dyDescent="0.4">
      <c r="B55" s="166" t="s">
        <v>135</v>
      </c>
      <c r="C55" s="247"/>
    </row>
    <row r="56" spans="1:3" ht="15.5" x14ac:dyDescent="0.35">
      <c r="B56" s="9"/>
      <c r="C56" s="4"/>
    </row>
    <row r="57" spans="1:3" ht="21.5" thickBot="1" x14ac:dyDescent="0.55000000000000004">
      <c r="B57" s="101" t="s">
        <v>138</v>
      </c>
      <c r="C57" s="4"/>
    </row>
    <row r="58" spans="1:3" ht="19" thickBot="1" x14ac:dyDescent="0.5">
      <c r="B58" s="268" t="s">
        <v>139</v>
      </c>
      <c r="C58" s="269"/>
    </row>
    <row r="59" spans="1:3" ht="15.5" x14ac:dyDescent="0.35">
      <c r="B59" s="167" t="s">
        <v>140</v>
      </c>
      <c r="C59" s="168">
        <f>C45+C49+C53</f>
        <v>0</v>
      </c>
    </row>
    <row r="60" spans="1:3" ht="31.5" thickBot="1" x14ac:dyDescent="0.4">
      <c r="B60" s="169" t="s">
        <v>141</v>
      </c>
      <c r="C60" s="170">
        <f>IF(C59=0,0,C40/C59)</f>
        <v>0</v>
      </c>
    </row>
    <row r="61" spans="1:3" x14ac:dyDescent="0.35">
      <c r="B61" s="266" t="str">
        <f>IF(OR(C64="SATISFAISANT",C65="SATISFAISANT"),"SATISFAISANT","INSATISFAISANT")</f>
        <v>SATISFAISANT</v>
      </c>
      <c r="C61" s="267"/>
    </row>
    <row r="62" spans="1:3" x14ac:dyDescent="0.35">
      <c r="B62" s="4"/>
      <c r="C62" s="4"/>
    </row>
    <row r="63" spans="1:3" hidden="1" x14ac:dyDescent="0.35">
      <c r="A63" s="4" t="s">
        <v>142</v>
      </c>
      <c r="B63" s="93" t="s">
        <v>143</v>
      </c>
      <c r="C63" s="4"/>
    </row>
    <row r="64" spans="1:3" hidden="1" x14ac:dyDescent="0.35">
      <c r="B64" s="14" t="s">
        <v>144</v>
      </c>
      <c r="C64" s="215" t="str">
        <f>IF(C59=0,"N/A",IF(C60&gt;=1,"Satisfaisant","insatisfaisant"))</f>
        <v>N/A</v>
      </c>
    </row>
    <row r="65" spans="2:3" hidden="1" x14ac:dyDescent="0.35">
      <c r="B65" s="12" t="s">
        <v>145</v>
      </c>
      <c r="C65" s="13" t="str">
        <f>IF(C59&gt;0,"N/A",IF(C40&gt;=0,"satisfaisant","Insatisfaisant"))</f>
        <v>satisfaisant</v>
      </c>
    </row>
    <row r="66" spans="2:3" x14ac:dyDescent="0.35">
      <c r="B66" s="4"/>
      <c r="C66" s="4"/>
    </row>
    <row r="67" spans="2:3" x14ac:dyDescent="0.35">
      <c r="B67" s="4"/>
      <c r="C67" s="4"/>
    </row>
    <row r="68" spans="2:3" x14ac:dyDescent="0.35">
      <c r="B68" s="4"/>
      <c r="C68" s="4"/>
    </row>
    <row r="69" spans="2:3" x14ac:dyDescent="0.35">
      <c r="B69" s="4"/>
      <c r="C69" s="4"/>
    </row>
    <row r="70" spans="2:3" x14ac:dyDescent="0.35">
      <c r="B70" s="4"/>
      <c r="C70" s="4"/>
    </row>
    <row r="71" spans="2:3" x14ac:dyDescent="0.35">
      <c r="B71" s="4"/>
      <c r="C71" s="4"/>
    </row>
    <row r="72" spans="2:3" x14ac:dyDescent="0.35">
      <c r="B72" s="4"/>
      <c r="C72" s="4"/>
    </row>
    <row r="73" spans="2:3" x14ac:dyDescent="0.35">
      <c r="B73" s="4"/>
      <c r="C73" s="4"/>
    </row>
    <row r="74" spans="2:3" x14ac:dyDescent="0.35">
      <c r="B74" s="4"/>
      <c r="C74" s="4"/>
    </row>
    <row r="75" spans="2:3" x14ac:dyDescent="0.35">
      <c r="B75" s="4"/>
      <c r="C75" s="4"/>
    </row>
    <row r="76" spans="2:3" x14ac:dyDescent="0.35">
      <c r="B76" s="4"/>
      <c r="C76" s="4"/>
    </row>
    <row r="77" spans="2:3" x14ac:dyDescent="0.35">
      <c r="B77" s="4"/>
      <c r="C77" s="4"/>
    </row>
    <row r="78" spans="2:3" x14ac:dyDescent="0.35">
      <c r="B78" s="4"/>
      <c r="C78" s="4"/>
    </row>
    <row r="79" spans="2:3" x14ac:dyDescent="0.35">
      <c r="B79" s="4"/>
      <c r="C79" s="4"/>
    </row>
    <row r="80" spans="2:3" x14ac:dyDescent="0.35">
      <c r="B80" s="4"/>
      <c r="C80" s="4"/>
    </row>
    <row r="81" spans="2:3" x14ac:dyDescent="0.35">
      <c r="B81" s="4"/>
      <c r="C81" s="4"/>
    </row>
    <row r="82" spans="2:3" x14ac:dyDescent="0.35">
      <c r="B82" s="4"/>
      <c r="C82" s="4"/>
    </row>
    <row r="83" spans="2:3" x14ac:dyDescent="0.35">
      <c r="B83" s="4"/>
      <c r="C83" s="4"/>
    </row>
    <row r="84" spans="2:3" x14ac:dyDescent="0.35">
      <c r="B84" s="4"/>
      <c r="C84" s="4"/>
    </row>
    <row r="85" spans="2:3" x14ac:dyDescent="0.35">
      <c r="B85" s="4"/>
      <c r="C85" s="4"/>
    </row>
    <row r="86" spans="2:3" x14ac:dyDescent="0.35">
      <c r="B86" s="4"/>
      <c r="C86" s="4"/>
    </row>
    <row r="87" spans="2:3" x14ac:dyDescent="0.35">
      <c r="B87" s="4"/>
      <c r="C87" s="4"/>
    </row>
    <row r="88" spans="2:3" x14ac:dyDescent="0.35">
      <c r="B88" s="4"/>
      <c r="C88" s="4"/>
    </row>
    <row r="89" spans="2:3" x14ac:dyDescent="0.35">
      <c r="B89" s="4"/>
      <c r="C89" s="4"/>
    </row>
    <row r="90" spans="2:3" x14ac:dyDescent="0.35">
      <c r="B90" s="4"/>
      <c r="C90" s="4"/>
    </row>
    <row r="91" spans="2:3" x14ac:dyDescent="0.35">
      <c r="B91" s="4"/>
      <c r="C91" s="4"/>
    </row>
    <row r="92" spans="2:3" x14ac:dyDescent="0.35">
      <c r="B92" s="4"/>
      <c r="C92" s="4"/>
    </row>
    <row r="93" spans="2:3" x14ac:dyDescent="0.35">
      <c r="B93" s="4"/>
      <c r="C93" s="4"/>
    </row>
    <row r="94" spans="2:3" x14ac:dyDescent="0.35">
      <c r="B94" s="4"/>
      <c r="C94" s="4"/>
    </row>
    <row r="95" spans="2:3" x14ac:dyDescent="0.35">
      <c r="B95" s="4"/>
      <c r="C95" s="4"/>
    </row>
    <row r="96" spans="2:3" x14ac:dyDescent="0.35">
      <c r="B96" s="4"/>
      <c r="C96" s="4"/>
    </row>
    <row r="97" spans="2:3" x14ac:dyDescent="0.35">
      <c r="B97" s="4"/>
      <c r="C97" s="4"/>
    </row>
    <row r="98" spans="2:3" x14ac:dyDescent="0.35">
      <c r="B98" s="4"/>
      <c r="C98" s="4"/>
    </row>
    <row r="99" spans="2:3" x14ac:dyDescent="0.35">
      <c r="B99" s="4"/>
      <c r="C99" s="4"/>
    </row>
    <row r="100" spans="2:3" x14ac:dyDescent="0.35">
      <c r="B100" s="4"/>
      <c r="C100" s="4"/>
    </row>
    <row r="102" spans="2:3" x14ac:dyDescent="0.35">
      <c r="B102" s="4"/>
      <c r="C102" s="4"/>
    </row>
    <row r="103" spans="2:3" x14ac:dyDescent="0.35">
      <c r="B103" s="4"/>
      <c r="C103" s="4"/>
    </row>
    <row r="104" spans="2:3" x14ac:dyDescent="0.35">
      <c r="B104" s="4"/>
      <c r="C104" s="4"/>
    </row>
    <row r="105" spans="2:3" x14ac:dyDescent="0.35">
      <c r="B105" s="4"/>
      <c r="C105" s="4"/>
    </row>
    <row r="106" spans="2:3" x14ac:dyDescent="0.35">
      <c r="B106" s="4"/>
      <c r="C106" s="4"/>
    </row>
    <row r="107" spans="2:3" x14ac:dyDescent="0.35">
      <c r="B107" s="4"/>
      <c r="C107" s="4"/>
    </row>
    <row r="108" spans="2:3" x14ac:dyDescent="0.35">
      <c r="B108" s="4"/>
      <c r="C108" s="4"/>
    </row>
    <row r="109" spans="2:3" x14ac:dyDescent="0.35">
      <c r="B109" s="4"/>
      <c r="C109" s="4"/>
    </row>
    <row r="110" spans="2:3" x14ac:dyDescent="0.35">
      <c r="B110" s="4"/>
      <c r="C110" s="4"/>
    </row>
    <row r="111" spans="2:3" x14ac:dyDescent="0.35">
      <c r="B111" s="4"/>
      <c r="C111" s="4"/>
    </row>
    <row r="112" spans="2:3" x14ac:dyDescent="0.35">
      <c r="B112" s="4"/>
      <c r="C112" s="4"/>
    </row>
    <row r="113" spans="2:3" x14ac:dyDescent="0.35">
      <c r="B113" s="4"/>
      <c r="C113" s="4"/>
    </row>
    <row r="114" spans="2:3" x14ac:dyDescent="0.35">
      <c r="B114" s="4"/>
      <c r="C114" s="4"/>
    </row>
    <row r="115" spans="2:3" x14ac:dyDescent="0.35">
      <c r="B115" s="4"/>
      <c r="C115" s="4"/>
    </row>
    <row r="116" spans="2:3" x14ac:dyDescent="0.35">
      <c r="B116" s="4"/>
      <c r="C116" s="4"/>
    </row>
    <row r="117" spans="2:3" x14ac:dyDescent="0.35">
      <c r="B117" s="4"/>
      <c r="C117" s="4"/>
    </row>
    <row r="118" spans="2:3" x14ac:dyDescent="0.35">
      <c r="B118" s="4"/>
      <c r="C118" s="4"/>
    </row>
    <row r="119" spans="2:3" x14ac:dyDescent="0.35">
      <c r="B119" s="4"/>
      <c r="C119" s="4"/>
    </row>
    <row r="120" spans="2:3" x14ac:dyDescent="0.35">
      <c r="B120" s="4"/>
      <c r="C120" s="4"/>
    </row>
    <row r="121" spans="2:3" x14ac:dyDescent="0.35">
      <c r="B121" s="4"/>
      <c r="C121" s="4"/>
    </row>
    <row r="122" spans="2:3" x14ac:dyDescent="0.35">
      <c r="B122" s="4"/>
      <c r="C122" s="4"/>
    </row>
    <row r="123" spans="2:3" x14ac:dyDescent="0.35">
      <c r="B123" s="4"/>
      <c r="C123" s="4"/>
    </row>
    <row r="124" spans="2:3" x14ac:dyDescent="0.35">
      <c r="B124" s="4"/>
      <c r="C124" s="4"/>
    </row>
    <row r="125" spans="2:3" x14ac:dyDescent="0.35">
      <c r="B125" s="4"/>
      <c r="C125" s="4"/>
    </row>
    <row r="126" spans="2:3" x14ac:dyDescent="0.35">
      <c r="B126" s="4"/>
      <c r="C126" s="4"/>
    </row>
    <row r="127" spans="2:3" x14ac:dyDescent="0.35">
      <c r="B127" s="4"/>
      <c r="C127" s="4"/>
    </row>
    <row r="128" spans="2:3" x14ac:dyDescent="0.35">
      <c r="B128" s="4"/>
      <c r="C128" s="4"/>
    </row>
    <row r="129" spans="2:3" x14ac:dyDescent="0.35">
      <c r="B129" s="4"/>
      <c r="C129" s="4"/>
    </row>
    <row r="130" spans="2:3" x14ac:dyDescent="0.35">
      <c r="B130" s="4"/>
      <c r="C130" s="4"/>
    </row>
    <row r="131" spans="2:3" x14ac:dyDescent="0.35">
      <c r="B131" s="4"/>
      <c r="C131" s="4"/>
    </row>
    <row r="132" spans="2:3" x14ac:dyDescent="0.35">
      <c r="B132" s="4"/>
      <c r="C132" s="4"/>
    </row>
    <row r="133" spans="2:3" x14ac:dyDescent="0.35">
      <c r="B133" s="4"/>
      <c r="C133" s="4"/>
    </row>
    <row r="134" spans="2:3" x14ac:dyDescent="0.35">
      <c r="B134" s="4"/>
      <c r="C134" s="4"/>
    </row>
    <row r="135" spans="2:3" x14ac:dyDescent="0.35">
      <c r="B135" s="4"/>
      <c r="C135" s="4"/>
    </row>
    <row r="136" spans="2:3" x14ac:dyDescent="0.35">
      <c r="B136" s="4"/>
      <c r="C136" s="4"/>
    </row>
    <row r="137" spans="2:3" x14ac:dyDescent="0.35">
      <c r="B137" s="4"/>
      <c r="C137" s="4"/>
    </row>
    <row r="138" spans="2:3" x14ac:dyDescent="0.35">
      <c r="B138" s="4"/>
      <c r="C138" s="4"/>
    </row>
    <row r="139" spans="2:3" x14ac:dyDescent="0.35">
      <c r="B139" s="4"/>
      <c r="C139" s="4"/>
    </row>
    <row r="140" spans="2:3" x14ac:dyDescent="0.35">
      <c r="B140" s="4"/>
      <c r="C140" s="4"/>
    </row>
    <row r="141" spans="2:3" x14ac:dyDescent="0.35">
      <c r="B141" s="4"/>
      <c r="C141" s="4"/>
    </row>
    <row r="142" spans="2:3" x14ac:dyDescent="0.35">
      <c r="B142" s="4"/>
      <c r="C142" s="4"/>
    </row>
    <row r="143" spans="2:3" x14ac:dyDescent="0.35">
      <c r="B143" s="4"/>
      <c r="C143" s="4"/>
    </row>
    <row r="144" spans="2:3" x14ac:dyDescent="0.35">
      <c r="B144" s="4"/>
      <c r="C144" s="4"/>
    </row>
    <row r="145" spans="2:3" x14ac:dyDescent="0.35">
      <c r="B145" s="4"/>
      <c r="C145" s="4"/>
    </row>
    <row r="146" spans="2:3" x14ac:dyDescent="0.35">
      <c r="B146" s="4"/>
      <c r="C146" s="4"/>
    </row>
    <row r="147" spans="2:3" x14ac:dyDescent="0.35">
      <c r="B147" s="4"/>
      <c r="C147" s="4"/>
    </row>
    <row r="148" spans="2:3" x14ac:dyDescent="0.35">
      <c r="B148" s="4"/>
      <c r="C148" s="4"/>
    </row>
    <row r="149" spans="2:3" x14ac:dyDescent="0.35">
      <c r="B149" s="4"/>
      <c r="C149" s="4"/>
    </row>
    <row r="150" spans="2:3" x14ac:dyDescent="0.35">
      <c r="B150" s="4"/>
      <c r="C150" s="4"/>
    </row>
    <row r="151" spans="2:3" x14ac:dyDescent="0.35">
      <c r="B151" s="4"/>
      <c r="C151" s="4"/>
    </row>
    <row r="152" spans="2:3" x14ac:dyDescent="0.35">
      <c r="B152" s="4"/>
      <c r="C152" s="4"/>
    </row>
    <row r="153" spans="2:3" x14ac:dyDescent="0.35">
      <c r="B153" s="4"/>
      <c r="C153" s="4"/>
    </row>
    <row r="154" spans="2:3" x14ac:dyDescent="0.35">
      <c r="B154" s="4"/>
      <c r="C154" s="4"/>
    </row>
    <row r="155" spans="2:3" x14ac:dyDescent="0.35">
      <c r="B155" s="4"/>
      <c r="C155" s="4"/>
    </row>
    <row r="156" spans="2:3" x14ac:dyDescent="0.35">
      <c r="B156" s="4"/>
      <c r="C156" s="4"/>
    </row>
    <row r="157" spans="2:3" x14ac:dyDescent="0.35">
      <c r="B157" s="4"/>
      <c r="C157" s="4"/>
    </row>
    <row r="158" spans="2:3" x14ac:dyDescent="0.35">
      <c r="B158" s="4"/>
      <c r="C158" s="4"/>
    </row>
    <row r="159" spans="2:3" x14ac:dyDescent="0.35">
      <c r="B159" s="4"/>
      <c r="C159" s="4"/>
    </row>
    <row r="160" spans="2:3" x14ac:dyDescent="0.35">
      <c r="B160" s="4"/>
      <c r="C160" s="4"/>
    </row>
    <row r="161" spans="2:3" x14ac:dyDescent="0.35">
      <c r="B161" s="4"/>
      <c r="C161" s="4"/>
    </row>
    <row r="162" spans="2:3" x14ac:dyDescent="0.35">
      <c r="B162" s="4"/>
      <c r="C162" s="4"/>
    </row>
    <row r="163" spans="2:3" x14ac:dyDescent="0.35">
      <c r="B163" s="4"/>
      <c r="C163" s="4"/>
    </row>
    <row r="164" spans="2:3" x14ac:dyDescent="0.35">
      <c r="B164" s="4"/>
      <c r="C164" s="4"/>
    </row>
    <row r="165" spans="2:3" x14ac:dyDescent="0.35">
      <c r="B165" s="4"/>
      <c r="C165" s="4"/>
    </row>
    <row r="166" spans="2:3" x14ac:dyDescent="0.35">
      <c r="B166" s="4"/>
      <c r="C166" s="4"/>
    </row>
    <row r="167" spans="2:3" x14ac:dyDescent="0.35">
      <c r="B167" s="4"/>
      <c r="C167" s="4"/>
    </row>
    <row r="168" spans="2:3" x14ac:dyDescent="0.35">
      <c r="B168" s="4"/>
      <c r="C168" s="4"/>
    </row>
    <row r="169" spans="2:3" x14ac:dyDescent="0.35">
      <c r="B169" s="4"/>
      <c r="C169" s="4"/>
    </row>
    <row r="170" spans="2:3" x14ac:dyDescent="0.35">
      <c r="B170" s="4"/>
      <c r="C170" s="4"/>
    </row>
    <row r="171" spans="2:3" x14ac:dyDescent="0.35">
      <c r="B171" s="4"/>
      <c r="C171" s="4"/>
    </row>
    <row r="172" spans="2:3" x14ac:dyDescent="0.35">
      <c r="B172" s="4"/>
      <c r="C172" s="4"/>
    </row>
    <row r="173" spans="2:3" x14ac:dyDescent="0.35">
      <c r="B173" s="4"/>
      <c r="C173" s="4"/>
    </row>
    <row r="174" spans="2:3" x14ac:dyDescent="0.35">
      <c r="B174" s="4"/>
      <c r="C174" s="4"/>
    </row>
    <row r="175" spans="2:3" x14ac:dyDescent="0.35">
      <c r="B175" s="4"/>
      <c r="C175" s="4"/>
    </row>
    <row r="176" spans="2:3" x14ac:dyDescent="0.35">
      <c r="B176" s="4"/>
      <c r="C176" s="4"/>
    </row>
    <row r="177" spans="2:3" x14ac:dyDescent="0.35">
      <c r="B177" s="4"/>
      <c r="C177" s="4"/>
    </row>
    <row r="178" spans="2:3" x14ac:dyDescent="0.35">
      <c r="B178" s="4"/>
      <c r="C178" s="4"/>
    </row>
    <row r="179" spans="2:3" x14ac:dyDescent="0.35">
      <c r="B179" s="4"/>
      <c r="C179" s="4"/>
    </row>
    <row r="180" spans="2:3" x14ac:dyDescent="0.35">
      <c r="B180" s="4"/>
      <c r="C180" s="4"/>
    </row>
    <row r="181" spans="2:3" x14ac:dyDescent="0.35">
      <c r="B181" s="4"/>
      <c r="C181" s="4"/>
    </row>
    <row r="182" spans="2:3" x14ac:dyDescent="0.35">
      <c r="B182" s="4"/>
      <c r="C182" s="4"/>
    </row>
    <row r="183" spans="2:3" x14ac:dyDescent="0.35">
      <c r="B183" s="4"/>
      <c r="C183" s="4"/>
    </row>
    <row r="184" spans="2:3" x14ac:dyDescent="0.35">
      <c r="B184" s="4"/>
      <c r="C184" s="4"/>
    </row>
    <row r="185" spans="2:3" x14ac:dyDescent="0.35">
      <c r="B185" s="4"/>
      <c r="C185" s="4"/>
    </row>
    <row r="186" spans="2:3" x14ac:dyDescent="0.35">
      <c r="B186" s="4"/>
      <c r="C186" s="4"/>
    </row>
    <row r="187" spans="2:3" x14ac:dyDescent="0.35">
      <c r="B187" s="4"/>
      <c r="C187" s="4"/>
    </row>
    <row r="188" spans="2:3" x14ac:dyDescent="0.35">
      <c r="B188" s="4"/>
      <c r="C188" s="4"/>
    </row>
    <row r="189" spans="2:3" x14ac:dyDescent="0.35">
      <c r="B189" s="4"/>
      <c r="C189" s="4"/>
    </row>
    <row r="190" spans="2:3" x14ac:dyDescent="0.35">
      <c r="B190" s="4"/>
      <c r="C190" s="4"/>
    </row>
    <row r="191" spans="2:3" x14ac:dyDescent="0.35">
      <c r="B191" s="4"/>
      <c r="C191" s="4"/>
    </row>
    <row r="192" spans="2:3" x14ac:dyDescent="0.35">
      <c r="B192" s="4"/>
      <c r="C192" s="4"/>
    </row>
    <row r="193" spans="2:3" x14ac:dyDescent="0.35">
      <c r="B193" s="4"/>
      <c r="C193" s="4"/>
    </row>
    <row r="194" spans="2:3" x14ac:dyDescent="0.35">
      <c r="B194" s="4"/>
      <c r="C194" s="4"/>
    </row>
    <row r="195" spans="2:3" x14ac:dyDescent="0.35">
      <c r="B195" s="4"/>
      <c r="C195" s="4"/>
    </row>
    <row r="196" spans="2:3" x14ac:dyDescent="0.35">
      <c r="B196" s="4"/>
      <c r="C196" s="4"/>
    </row>
    <row r="197" spans="2:3" x14ac:dyDescent="0.35">
      <c r="B197" s="4"/>
      <c r="C197" s="4"/>
    </row>
    <row r="198" spans="2:3" x14ac:dyDescent="0.35">
      <c r="B198" s="4"/>
      <c r="C198" s="4"/>
    </row>
    <row r="199" spans="2:3" x14ac:dyDescent="0.35">
      <c r="B199" s="4"/>
      <c r="C199" s="4"/>
    </row>
    <row r="200" spans="2:3" x14ac:dyDescent="0.35">
      <c r="B200" s="4"/>
      <c r="C200" s="4"/>
    </row>
    <row r="201" spans="2:3" x14ac:dyDescent="0.35">
      <c r="B201" s="4"/>
      <c r="C201" s="4"/>
    </row>
    <row r="202" spans="2:3" x14ac:dyDescent="0.35">
      <c r="B202" s="4"/>
      <c r="C202" s="4"/>
    </row>
    <row r="203" spans="2:3" x14ac:dyDescent="0.35">
      <c r="B203" s="4"/>
      <c r="C203" s="4"/>
    </row>
    <row r="204" spans="2:3" x14ac:dyDescent="0.35">
      <c r="B204" s="4"/>
      <c r="C204" s="4"/>
    </row>
    <row r="205" spans="2:3" x14ac:dyDescent="0.35">
      <c r="B205" s="4"/>
      <c r="C205" s="4"/>
    </row>
    <row r="206" spans="2:3" x14ac:dyDescent="0.35">
      <c r="B206" s="4"/>
      <c r="C206" s="4"/>
    </row>
    <row r="207" spans="2:3" x14ac:dyDescent="0.35">
      <c r="B207" s="4"/>
      <c r="C207" s="4"/>
    </row>
    <row r="208" spans="2:3" x14ac:dyDescent="0.35">
      <c r="B208" s="4"/>
      <c r="C208" s="4"/>
    </row>
    <row r="209" spans="2:3" x14ac:dyDescent="0.35">
      <c r="B209" s="4"/>
      <c r="C209" s="4"/>
    </row>
    <row r="210" spans="2:3" x14ac:dyDescent="0.35">
      <c r="B210" s="4"/>
      <c r="C210" s="4"/>
    </row>
    <row r="211" spans="2:3" x14ac:dyDescent="0.35">
      <c r="B211" s="4"/>
      <c r="C211" s="4"/>
    </row>
    <row r="212" spans="2:3" x14ac:dyDescent="0.35">
      <c r="B212" s="4"/>
      <c r="C212" s="4"/>
    </row>
    <row r="213" spans="2:3" x14ac:dyDescent="0.35">
      <c r="B213" s="4"/>
      <c r="C213" s="4"/>
    </row>
    <row r="214" spans="2:3" x14ac:dyDescent="0.35">
      <c r="B214" s="4"/>
      <c r="C214" s="4"/>
    </row>
    <row r="215" spans="2:3" x14ac:dyDescent="0.35">
      <c r="B215" s="4"/>
      <c r="C215" s="4"/>
    </row>
    <row r="216" spans="2:3" x14ac:dyDescent="0.35">
      <c r="B216" s="4"/>
      <c r="C216" s="4"/>
    </row>
    <row r="217" spans="2:3" x14ac:dyDescent="0.35">
      <c r="B217" s="4"/>
      <c r="C217" s="4"/>
    </row>
    <row r="218" spans="2:3" x14ac:dyDescent="0.35">
      <c r="B218" s="4"/>
      <c r="C218" s="4"/>
    </row>
    <row r="219" spans="2:3" x14ac:dyDescent="0.35">
      <c r="B219" s="4"/>
      <c r="C219" s="4"/>
    </row>
    <row r="220" spans="2:3" x14ac:dyDescent="0.35">
      <c r="B220" s="4"/>
      <c r="C220" s="4"/>
    </row>
    <row r="221" spans="2:3" x14ac:dyDescent="0.35">
      <c r="B221" s="4"/>
      <c r="C221" s="4"/>
    </row>
    <row r="222" spans="2:3" x14ac:dyDescent="0.35">
      <c r="B222" s="4"/>
      <c r="C222" s="4"/>
    </row>
    <row r="223" spans="2:3" x14ac:dyDescent="0.35">
      <c r="B223" s="4"/>
      <c r="C223" s="4"/>
    </row>
    <row r="224" spans="2:3" x14ac:dyDescent="0.35">
      <c r="B224" s="4"/>
      <c r="C224" s="4"/>
    </row>
    <row r="225" spans="2:3" x14ac:dyDescent="0.35">
      <c r="B225" s="4"/>
      <c r="C225" s="4"/>
    </row>
    <row r="226" spans="2:3" x14ac:dyDescent="0.35">
      <c r="B226" s="4"/>
      <c r="C226" s="4"/>
    </row>
    <row r="227" spans="2:3" x14ac:dyDescent="0.35">
      <c r="B227" s="4"/>
      <c r="C227" s="4"/>
    </row>
    <row r="228" spans="2:3" x14ac:dyDescent="0.35">
      <c r="B228" s="4"/>
      <c r="C228" s="4"/>
    </row>
    <row r="229" spans="2:3" x14ac:dyDescent="0.35">
      <c r="B229" s="4"/>
      <c r="C229" s="4"/>
    </row>
    <row r="230" spans="2:3" x14ac:dyDescent="0.35">
      <c r="B230" s="4"/>
      <c r="C230" s="4"/>
    </row>
    <row r="231" spans="2:3" x14ac:dyDescent="0.35">
      <c r="B231" s="4"/>
      <c r="C231" s="4"/>
    </row>
    <row r="232" spans="2:3" x14ac:dyDescent="0.35">
      <c r="B232" s="4"/>
      <c r="C232" s="4"/>
    </row>
    <row r="233" spans="2:3" x14ac:dyDescent="0.35">
      <c r="B233" s="4"/>
      <c r="C233" s="4"/>
    </row>
    <row r="234" spans="2:3" x14ac:dyDescent="0.35">
      <c r="B234" s="4"/>
      <c r="C234" s="4"/>
    </row>
    <row r="235" spans="2:3" x14ac:dyDescent="0.35">
      <c r="B235" s="4"/>
      <c r="C235" s="4"/>
    </row>
    <row r="236" spans="2:3" x14ac:dyDescent="0.35">
      <c r="B236" s="4"/>
      <c r="C236" s="4"/>
    </row>
    <row r="237" spans="2:3" x14ac:dyDescent="0.35">
      <c r="B237" s="4"/>
      <c r="C237" s="4"/>
    </row>
    <row r="238" spans="2:3" x14ac:dyDescent="0.35">
      <c r="B238" s="4"/>
      <c r="C238" s="4"/>
    </row>
    <row r="239" spans="2:3" x14ac:dyDescent="0.35">
      <c r="B239" s="4"/>
      <c r="C239" s="4"/>
    </row>
    <row r="240" spans="2:3" x14ac:dyDescent="0.35">
      <c r="B240" s="4"/>
      <c r="C240" s="4"/>
    </row>
    <row r="241" spans="2:3" x14ac:dyDescent="0.35">
      <c r="B241" s="4"/>
      <c r="C241" s="4"/>
    </row>
    <row r="242" spans="2:3" x14ac:dyDescent="0.35">
      <c r="B242" s="4"/>
      <c r="C242" s="4"/>
    </row>
    <row r="243" spans="2:3" x14ac:dyDescent="0.35">
      <c r="B243" s="4"/>
      <c r="C243" s="4"/>
    </row>
    <row r="244" spans="2:3" x14ac:dyDescent="0.35">
      <c r="B244" s="4"/>
      <c r="C244" s="4"/>
    </row>
    <row r="245" spans="2:3" x14ac:dyDescent="0.35">
      <c r="B245" s="4"/>
      <c r="C245" s="4"/>
    </row>
    <row r="246" spans="2:3" x14ac:dyDescent="0.35">
      <c r="B246" s="4"/>
      <c r="C246" s="4"/>
    </row>
    <row r="247" spans="2:3" x14ac:dyDescent="0.35">
      <c r="B247" s="4"/>
      <c r="C247" s="4"/>
    </row>
    <row r="248" spans="2:3" x14ac:dyDescent="0.35">
      <c r="B248" s="4"/>
      <c r="C248" s="4"/>
    </row>
    <row r="249" spans="2:3" x14ac:dyDescent="0.35">
      <c r="B249" s="4"/>
      <c r="C249" s="4"/>
    </row>
    <row r="250" spans="2:3" x14ac:dyDescent="0.35">
      <c r="B250" s="4"/>
      <c r="C250" s="4"/>
    </row>
    <row r="251" spans="2:3" x14ac:dyDescent="0.35">
      <c r="B251" s="4"/>
      <c r="C251" s="4"/>
    </row>
    <row r="252" spans="2:3" x14ac:dyDescent="0.35">
      <c r="B252" s="4"/>
      <c r="C252" s="4"/>
    </row>
    <row r="253" spans="2:3" x14ac:dyDescent="0.35">
      <c r="B253" s="4"/>
      <c r="C253" s="4"/>
    </row>
    <row r="254" spans="2:3" x14ac:dyDescent="0.35">
      <c r="B254" s="4"/>
      <c r="C254" s="4"/>
    </row>
    <row r="255" spans="2:3" x14ac:dyDescent="0.35">
      <c r="B255" s="4"/>
      <c r="C255" s="4"/>
    </row>
    <row r="256" spans="2:3" x14ac:dyDescent="0.35">
      <c r="B256" s="4"/>
      <c r="C256" s="4"/>
    </row>
    <row r="257" spans="2:3" x14ac:dyDescent="0.35">
      <c r="B257" s="4"/>
      <c r="C257" s="4"/>
    </row>
    <row r="258" spans="2:3" x14ac:dyDescent="0.35">
      <c r="B258" s="4"/>
      <c r="C258" s="4"/>
    </row>
    <row r="259" spans="2:3" x14ac:dyDescent="0.35">
      <c r="B259" s="4"/>
      <c r="C259" s="4"/>
    </row>
    <row r="260" spans="2:3" x14ac:dyDescent="0.35">
      <c r="B260" s="4"/>
      <c r="C260" s="4"/>
    </row>
    <row r="261" spans="2:3" x14ac:dyDescent="0.35">
      <c r="B261" s="4"/>
      <c r="C261" s="4"/>
    </row>
    <row r="262" spans="2:3" x14ac:dyDescent="0.35">
      <c r="B262" s="4"/>
      <c r="C262" s="4"/>
    </row>
    <row r="263" spans="2:3" x14ac:dyDescent="0.35">
      <c r="B263" s="4"/>
      <c r="C263" s="4"/>
    </row>
    <row r="264" spans="2:3" x14ac:dyDescent="0.35">
      <c r="B264" s="4"/>
      <c r="C264" s="4"/>
    </row>
    <row r="265" spans="2:3" x14ac:dyDescent="0.35">
      <c r="B265" s="4"/>
      <c r="C265" s="4"/>
    </row>
    <row r="266" spans="2:3" x14ac:dyDescent="0.35">
      <c r="B266" s="4"/>
      <c r="C266" s="4"/>
    </row>
    <row r="267" spans="2:3" x14ac:dyDescent="0.35">
      <c r="B267" s="4"/>
      <c r="C267" s="4"/>
    </row>
    <row r="268" spans="2:3" x14ac:dyDescent="0.35">
      <c r="B268" s="4"/>
      <c r="C268" s="4"/>
    </row>
    <row r="269" spans="2:3" x14ac:dyDescent="0.35">
      <c r="B269" s="4"/>
      <c r="C269" s="4"/>
    </row>
    <row r="270" spans="2:3" x14ac:dyDescent="0.35">
      <c r="B270" s="4"/>
      <c r="C270" s="4"/>
    </row>
    <row r="271" spans="2:3" x14ac:dyDescent="0.35">
      <c r="B271" s="4"/>
      <c r="C271" s="4"/>
    </row>
    <row r="272" spans="2:3" x14ac:dyDescent="0.35">
      <c r="B272" s="4"/>
      <c r="C272" s="4"/>
    </row>
    <row r="273" spans="2:3" x14ac:dyDescent="0.35">
      <c r="B273" s="4"/>
      <c r="C273" s="4"/>
    </row>
    <row r="274" spans="2:3" x14ac:dyDescent="0.35">
      <c r="B274" s="4"/>
      <c r="C274" s="4"/>
    </row>
    <row r="275" spans="2:3" x14ac:dyDescent="0.35">
      <c r="B275" s="4"/>
      <c r="C275" s="4"/>
    </row>
    <row r="276" spans="2:3" x14ac:dyDescent="0.35">
      <c r="B276" s="4"/>
      <c r="C276" s="4"/>
    </row>
    <row r="277" spans="2:3" x14ac:dyDescent="0.35">
      <c r="B277" s="4"/>
      <c r="C277" s="4"/>
    </row>
    <row r="278" spans="2:3" x14ac:dyDescent="0.35">
      <c r="B278" s="4"/>
      <c r="C278" s="4"/>
    </row>
    <row r="279" spans="2:3" x14ac:dyDescent="0.35">
      <c r="B279" s="4"/>
      <c r="C279" s="4"/>
    </row>
    <row r="280" spans="2:3" x14ac:dyDescent="0.35">
      <c r="B280" s="4"/>
      <c r="C280" s="4"/>
    </row>
    <row r="281" spans="2:3" x14ac:dyDescent="0.35">
      <c r="B281" s="4"/>
      <c r="C281" s="4"/>
    </row>
    <row r="282" spans="2:3" x14ac:dyDescent="0.35">
      <c r="B282" s="4"/>
      <c r="C282" s="4"/>
    </row>
    <row r="283" spans="2:3" x14ac:dyDescent="0.35">
      <c r="B283" s="4"/>
      <c r="C283" s="4"/>
    </row>
    <row r="284" spans="2:3" x14ac:dyDescent="0.35">
      <c r="B284" s="4"/>
      <c r="C284" s="4"/>
    </row>
    <row r="285" spans="2:3" x14ac:dyDescent="0.35">
      <c r="B285" s="4"/>
      <c r="C285" s="4"/>
    </row>
    <row r="286" spans="2:3" x14ac:dyDescent="0.35">
      <c r="B286" s="4"/>
      <c r="C286" s="4"/>
    </row>
    <row r="287" spans="2:3" x14ac:dyDescent="0.35">
      <c r="B287" s="4"/>
      <c r="C287" s="4"/>
    </row>
    <row r="288" spans="2:3" x14ac:dyDescent="0.35">
      <c r="B288" s="4"/>
      <c r="C288" s="4"/>
    </row>
    <row r="289" spans="2:3" x14ac:dyDescent="0.35">
      <c r="B289" s="4"/>
      <c r="C289" s="4"/>
    </row>
    <row r="290" spans="2:3" x14ac:dyDescent="0.35">
      <c r="B290" s="4"/>
      <c r="C290" s="4"/>
    </row>
    <row r="291" spans="2:3" x14ac:dyDescent="0.35">
      <c r="B291" s="4"/>
      <c r="C291" s="4"/>
    </row>
    <row r="292" spans="2:3" x14ac:dyDescent="0.35">
      <c r="B292" s="4"/>
      <c r="C292" s="4"/>
    </row>
    <row r="293" spans="2:3" x14ac:dyDescent="0.35">
      <c r="B293" s="4"/>
      <c r="C293" s="4"/>
    </row>
    <row r="294" spans="2:3" x14ac:dyDescent="0.35">
      <c r="B294" s="4"/>
      <c r="C294" s="4"/>
    </row>
    <row r="295" spans="2:3" x14ac:dyDescent="0.35">
      <c r="B295" s="4"/>
      <c r="C295" s="4"/>
    </row>
    <row r="296" spans="2:3" x14ac:dyDescent="0.35">
      <c r="B296" s="4"/>
      <c r="C296" s="4"/>
    </row>
    <row r="297" spans="2:3" x14ac:dyDescent="0.35">
      <c r="B297" s="4"/>
      <c r="C297" s="4"/>
    </row>
    <row r="298" spans="2:3" x14ac:dyDescent="0.35">
      <c r="B298" s="4"/>
      <c r="C298" s="4"/>
    </row>
    <row r="299" spans="2:3" x14ac:dyDescent="0.35">
      <c r="B299" s="4"/>
      <c r="C299" s="4"/>
    </row>
    <row r="300" spans="2:3" x14ac:dyDescent="0.35">
      <c r="B300" s="4"/>
      <c r="C300" s="4"/>
    </row>
    <row r="301" spans="2:3" x14ac:dyDescent="0.35">
      <c r="B301" s="4"/>
      <c r="C301" s="4"/>
    </row>
    <row r="302" spans="2:3" x14ac:dyDescent="0.35">
      <c r="B302" s="4"/>
      <c r="C302" s="4"/>
    </row>
    <row r="303" spans="2:3" x14ac:dyDescent="0.35">
      <c r="B303" s="4"/>
      <c r="C303" s="4"/>
    </row>
    <row r="304" spans="2:3" x14ac:dyDescent="0.35">
      <c r="B304" s="4"/>
      <c r="C304" s="4"/>
    </row>
    <row r="305" spans="2:3" x14ac:dyDescent="0.35">
      <c r="B305" s="4"/>
      <c r="C305" s="4"/>
    </row>
    <row r="306" spans="2:3" x14ac:dyDescent="0.35">
      <c r="B306" s="4"/>
      <c r="C306" s="4"/>
    </row>
    <row r="307" spans="2:3" x14ac:dyDescent="0.35">
      <c r="B307" s="4"/>
      <c r="C307" s="4"/>
    </row>
    <row r="308" spans="2:3" x14ac:dyDescent="0.35">
      <c r="B308" s="4"/>
      <c r="C308" s="4"/>
    </row>
    <row r="309" spans="2:3" x14ac:dyDescent="0.35">
      <c r="B309" s="4"/>
      <c r="C309" s="4"/>
    </row>
    <row r="310" spans="2:3" x14ac:dyDescent="0.35">
      <c r="B310" s="4"/>
      <c r="C310" s="4"/>
    </row>
    <row r="311" spans="2:3" x14ac:dyDescent="0.35">
      <c r="B311" s="4"/>
      <c r="C311" s="4"/>
    </row>
    <row r="312" spans="2:3" x14ac:dyDescent="0.35">
      <c r="B312" s="4"/>
      <c r="C312" s="4"/>
    </row>
    <row r="313" spans="2:3" x14ac:dyDescent="0.35">
      <c r="B313" s="4"/>
      <c r="C313" s="4"/>
    </row>
    <row r="314" spans="2:3" x14ac:dyDescent="0.35">
      <c r="B314" s="4"/>
      <c r="C314" s="4"/>
    </row>
    <row r="315" spans="2:3" x14ac:dyDescent="0.35">
      <c r="B315" s="4"/>
      <c r="C315" s="4"/>
    </row>
    <row r="316" spans="2:3" x14ac:dyDescent="0.35">
      <c r="B316" s="4"/>
      <c r="C316" s="4"/>
    </row>
    <row r="317" spans="2:3" x14ac:dyDescent="0.35">
      <c r="B317" s="4"/>
      <c r="C317" s="4"/>
    </row>
    <row r="318" spans="2:3" x14ac:dyDescent="0.35">
      <c r="B318" s="4"/>
      <c r="C318" s="4"/>
    </row>
    <row r="319" spans="2:3" x14ac:dyDescent="0.35">
      <c r="B319" s="4"/>
      <c r="C319" s="4"/>
    </row>
    <row r="320" spans="2:3" x14ac:dyDescent="0.35">
      <c r="B320" s="4"/>
      <c r="C320" s="4"/>
    </row>
    <row r="321" spans="2:3" x14ac:dyDescent="0.35">
      <c r="B321" s="4"/>
      <c r="C321" s="4"/>
    </row>
    <row r="322" spans="2:3" x14ac:dyDescent="0.35">
      <c r="B322" s="4"/>
      <c r="C322" s="4"/>
    </row>
    <row r="323" spans="2:3" x14ac:dyDescent="0.35">
      <c r="B323" s="4"/>
      <c r="C323" s="4"/>
    </row>
    <row r="324" spans="2:3" x14ac:dyDescent="0.35">
      <c r="B324" s="4"/>
      <c r="C324" s="4"/>
    </row>
    <row r="325" spans="2:3" x14ac:dyDescent="0.35">
      <c r="B325" s="4"/>
      <c r="C325" s="4"/>
    </row>
    <row r="326" spans="2:3" x14ac:dyDescent="0.35">
      <c r="B326" s="4"/>
      <c r="C326" s="4"/>
    </row>
    <row r="327" spans="2:3" x14ac:dyDescent="0.35">
      <c r="B327" s="4"/>
      <c r="C327" s="4"/>
    </row>
    <row r="328" spans="2:3" x14ac:dyDescent="0.35">
      <c r="B328" s="4"/>
      <c r="C328" s="4"/>
    </row>
    <row r="329" spans="2:3" x14ac:dyDescent="0.35">
      <c r="B329" s="4"/>
      <c r="C329" s="4"/>
    </row>
    <row r="330" spans="2:3" x14ac:dyDescent="0.35">
      <c r="B330" s="4"/>
      <c r="C330" s="4"/>
    </row>
    <row r="331" spans="2:3" x14ac:dyDescent="0.35">
      <c r="B331" s="4"/>
      <c r="C331" s="4"/>
    </row>
    <row r="332" spans="2:3" x14ac:dyDescent="0.35">
      <c r="B332" s="4"/>
      <c r="C332" s="4"/>
    </row>
    <row r="333" spans="2:3" x14ac:dyDescent="0.35">
      <c r="B333" s="4"/>
      <c r="C333" s="4"/>
    </row>
    <row r="334" spans="2:3" x14ac:dyDescent="0.35">
      <c r="B334" s="4"/>
      <c r="C334" s="4"/>
    </row>
    <row r="335" spans="2:3" x14ac:dyDescent="0.35">
      <c r="B335" s="4"/>
      <c r="C335" s="4"/>
    </row>
    <row r="336" spans="2:3" x14ac:dyDescent="0.35">
      <c r="B336" s="4"/>
      <c r="C336" s="4"/>
    </row>
    <row r="337" spans="2:3" x14ac:dyDescent="0.35">
      <c r="B337" s="4"/>
      <c r="C337" s="4"/>
    </row>
    <row r="338" spans="2:3" x14ac:dyDescent="0.35">
      <c r="B338" s="4"/>
      <c r="C338" s="4"/>
    </row>
    <row r="339" spans="2:3" x14ac:dyDescent="0.35">
      <c r="B339" s="4"/>
      <c r="C339" s="4"/>
    </row>
    <row r="340" spans="2:3" x14ac:dyDescent="0.35">
      <c r="B340" s="4"/>
      <c r="C340" s="4"/>
    </row>
    <row r="341" spans="2:3" x14ac:dyDescent="0.35">
      <c r="B341" s="4"/>
      <c r="C341" s="4"/>
    </row>
    <row r="342" spans="2:3" x14ac:dyDescent="0.35">
      <c r="B342" s="4"/>
      <c r="C342" s="4"/>
    </row>
    <row r="343" spans="2:3" x14ac:dyDescent="0.35">
      <c r="B343" s="4"/>
      <c r="C343" s="4"/>
    </row>
    <row r="344" spans="2:3" x14ac:dyDescent="0.35">
      <c r="B344" s="4"/>
      <c r="C344" s="4"/>
    </row>
    <row r="345" spans="2:3" x14ac:dyDescent="0.35">
      <c r="B345" s="4"/>
      <c r="C345" s="4"/>
    </row>
    <row r="346" spans="2:3" x14ac:dyDescent="0.35">
      <c r="B346" s="4"/>
      <c r="C346" s="4"/>
    </row>
    <row r="347" spans="2:3" x14ac:dyDescent="0.35">
      <c r="B347" s="4"/>
      <c r="C347" s="4"/>
    </row>
    <row r="348" spans="2:3" x14ac:dyDescent="0.35">
      <c r="B348" s="4"/>
      <c r="C348" s="4"/>
    </row>
    <row r="349" spans="2:3" x14ac:dyDescent="0.35">
      <c r="B349" s="4"/>
      <c r="C349" s="4"/>
    </row>
    <row r="350" spans="2:3" x14ac:dyDescent="0.35">
      <c r="B350" s="4"/>
      <c r="C350" s="4"/>
    </row>
    <row r="351" spans="2:3" x14ac:dyDescent="0.35">
      <c r="B351" s="4"/>
      <c r="C351" s="4"/>
    </row>
    <row r="352" spans="2:3" x14ac:dyDescent="0.35">
      <c r="B352" s="4"/>
      <c r="C352" s="4"/>
    </row>
    <row r="353" spans="2:3" x14ac:dyDescent="0.35">
      <c r="B353" s="4"/>
      <c r="C353" s="4"/>
    </row>
    <row r="354" spans="2:3" x14ac:dyDescent="0.35">
      <c r="B354" s="4"/>
      <c r="C354" s="4"/>
    </row>
    <row r="355" spans="2:3" x14ac:dyDescent="0.35">
      <c r="B355" s="4"/>
      <c r="C355" s="4"/>
    </row>
    <row r="356" spans="2:3" x14ac:dyDescent="0.35">
      <c r="B356" s="4"/>
      <c r="C356" s="4"/>
    </row>
    <row r="357" spans="2:3" x14ac:dyDescent="0.35">
      <c r="B357" s="4"/>
      <c r="C357" s="4"/>
    </row>
    <row r="358" spans="2:3" x14ac:dyDescent="0.35">
      <c r="B358" s="4"/>
      <c r="C358" s="4"/>
    </row>
    <row r="359" spans="2:3" x14ac:dyDescent="0.35">
      <c r="B359" s="4"/>
      <c r="C359" s="4"/>
    </row>
    <row r="360" spans="2:3" x14ac:dyDescent="0.35">
      <c r="B360" s="4"/>
      <c r="C360" s="4"/>
    </row>
    <row r="361" spans="2:3" x14ac:dyDescent="0.35">
      <c r="B361" s="4"/>
      <c r="C361" s="4"/>
    </row>
    <row r="362" spans="2:3" x14ac:dyDescent="0.35">
      <c r="B362" s="4"/>
      <c r="C362" s="4"/>
    </row>
    <row r="363" spans="2:3" x14ac:dyDescent="0.35">
      <c r="B363" s="4"/>
      <c r="C363" s="4"/>
    </row>
    <row r="364" spans="2:3" x14ac:dyDescent="0.35">
      <c r="B364" s="4"/>
      <c r="C364" s="4"/>
    </row>
    <row r="365" spans="2:3" x14ac:dyDescent="0.35">
      <c r="B365" s="4"/>
      <c r="C365" s="4"/>
    </row>
    <row r="366" spans="2:3" x14ac:dyDescent="0.35">
      <c r="B366" s="4"/>
      <c r="C366" s="4"/>
    </row>
    <row r="367" spans="2:3" x14ac:dyDescent="0.35">
      <c r="B367" s="4"/>
      <c r="C367" s="4"/>
    </row>
    <row r="368" spans="2:3" x14ac:dyDescent="0.35">
      <c r="B368" s="4"/>
      <c r="C368" s="4"/>
    </row>
    <row r="369" spans="2:3" x14ac:dyDescent="0.35">
      <c r="B369" s="4"/>
      <c r="C369" s="4"/>
    </row>
    <row r="370" spans="2:3" x14ac:dyDescent="0.35">
      <c r="B370" s="4"/>
      <c r="C370" s="4"/>
    </row>
    <row r="371" spans="2:3" x14ac:dyDescent="0.35">
      <c r="B371" s="4"/>
      <c r="C371" s="4"/>
    </row>
    <row r="372" spans="2:3" x14ac:dyDescent="0.35">
      <c r="B372" s="4"/>
      <c r="C372" s="4"/>
    </row>
    <row r="373" spans="2:3" x14ac:dyDescent="0.35">
      <c r="B373" s="4"/>
      <c r="C373" s="4"/>
    </row>
    <row r="374" spans="2:3" x14ac:dyDescent="0.35">
      <c r="B374" s="4"/>
      <c r="C374" s="4"/>
    </row>
    <row r="375" spans="2:3" x14ac:dyDescent="0.35">
      <c r="B375" s="4"/>
      <c r="C375" s="4"/>
    </row>
    <row r="376" spans="2:3" x14ac:dyDescent="0.35">
      <c r="B376" s="4"/>
      <c r="C376" s="4"/>
    </row>
    <row r="377" spans="2:3" x14ac:dyDescent="0.35">
      <c r="B377" s="4"/>
      <c r="C377" s="4"/>
    </row>
    <row r="378" spans="2:3" x14ac:dyDescent="0.35">
      <c r="B378" s="4"/>
      <c r="C378" s="4"/>
    </row>
    <row r="379" spans="2:3" x14ac:dyDescent="0.35">
      <c r="B379" s="4"/>
      <c r="C379" s="4"/>
    </row>
    <row r="380" spans="2:3" x14ac:dyDescent="0.35">
      <c r="B380" s="4"/>
      <c r="C380" s="4"/>
    </row>
    <row r="381" spans="2:3" x14ac:dyDescent="0.35">
      <c r="B381" s="4"/>
      <c r="C381" s="4"/>
    </row>
    <row r="382" spans="2:3" x14ac:dyDescent="0.35">
      <c r="B382" s="4"/>
      <c r="C382" s="4"/>
    </row>
    <row r="383" spans="2:3" x14ac:dyDescent="0.35">
      <c r="B383" s="4"/>
      <c r="C383" s="4"/>
    </row>
    <row r="384" spans="2:3" x14ac:dyDescent="0.35">
      <c r="B384" s="4"/>
      <c r="C384" s="4"/>
    </row>
    <row r="385" spans="2:3" x14ac:dyDescent="0.35">
      <c r="B385" s="4"/>
      <c r="C385" s="4"/>
    </row>
    <row r="386" spans="2:3" x14ac:dyDescent="0.35">
      <c r="B386" s="4"/>
      <c r="C386" s="4"/>
    </row>
    <row r="387" spans="2:3" x14ac:dyDescent="0.35">
      <c r="B387" s="4"/>
      <c r="C387" s="4"/>
    </row>
    <row r="388" spans="2:3" x14ac:dyDescent="0.35">
      <c r="B388" s="4"/>
      <c r="C388" s="4"/>
    </row>
    <row r="389" spans="2:3" x14ac:dyDescent="0.35">
      <c r="B389" s="4"/>
      <c r="C389" s="4"/>
    </row>
    <row r="390" spans="2:3" x14ac:dyDescent="0.35">
      <c r="B390" s="4"/>
      <c r="C390" s="4"/>
    </row>
    <row r="391" spans="2:3" x14ac:dyDescent="0.35">
      <c r="B391" s="4"/>
      <c r="C391" s="4"/>
    </row>
    <row r="392" spans="2:3" x14ac:dyDescent="0.35">
      <c r="B392" s="4"/>
      <c r="C392" s="4"/>
    </row>
    <row r="393" spans="2:3" x14ac:dyDescent="0.35">
      <c r="B393" s="4"/>
      <c r="C393" s="4"/>
    </row>
    <row r="394" spans="2:3" x14ac:dyDescent="0.35">
      <c r="B394" s="4"/>
      <c r="C394" s="4"/>
    </row>
    <row r="395" spans="2:3" x14ac:dyDescent="0.35">
      <c r="B395" s="4"/>
      <c r="C395" s="4"/>
    </row>
    <row r="396" spans="2:3" x14ac:dyDescent="0.35">
      <c r="B396" s="4"/>
      <c r="C396" s="4"/>
    </row>
    <row r="397" spans="2:3" x14ac:dyDescent="0.35">
      <c r="B397" s="4"/>
      <c r="C397" s="4"/>
    </row>
    <row r="398" spans="2:3" x14ac:dyDescent="0.35">
      <c r="B398" s="4"/>
      <c r="C398" s="4"/>
    </row>
    <row r="399" spans="2:3" x14ac:dyDescent="0.35">
      <c r="B399" s="4"/>
      <c r="C399" s="4"/>
    </row>
    <row r="400" spans="2:3" x14ac:dyDescent="0.35">
      <c r="B400" s="4"/>
      <c r="C400" s="4"/>
    </row>
    <row r="401" spans="2:3" x14ac:dyDescent="0.35">
      <c r="B401" s="4"/>
      <c r="C401" s="4"/>
    </row>
    <row r="402" spans="2:3" x14ac:dyDescent="0.35">
      <c r="B402" s="4"/>
      <c r="C402" s="4"/>
    </row>
    <row r="403" spans="2:3" x14ac:dyDescent="0.35">
      <c r="B403" s="4"/>
      <c r="C403" s="4"/>
    </row>
    <row r="404" spans="2:3" x14ac:dyDescent="0.35">
      <c r="B404" s="4"/>
      <c r="C404" s="4"/>
    </row>
    <row r="405" spans="2:3" x14ac:dyDescent="0.35">
      <c r="B405" s="4"/>
      <c r="C405" s="4"/>
    </row>
    <row r="406" spans="2:3" x14ac:dyDescent="0.35">
      <c r="B406" s="4"/>
      <c r="C406" s="4"/>
    </row>
    <row r="407" spans="2:3" x14ac:dyDescent="0.35">
      <c r="B407" s="4"/>
      <c r="C407" s="4"/>
    </row>
    <row r="408" spans="2:3" x14ac:dyDescent="0.35">
      <c r="B408" s="4"/>
      <c r="C408" s="4"/>
    </row>
    <row r="409" spans="2:3" x14ac:dyDescent="0.35">
      <c r="B409" s="4"/>
      <c r="C409" s="4"/>
    </row>
    <row r="410" spans="2:3" x14ac:dyDescent="0.35">
      <c r="B410" s="4"/>
      <c r="C410" s="4"/>
    </row>
    <row r="411" spans="2:3" x14ac:dyDescent="0.35">
      <c r="B411" s="4"/>
      <c r="C411" s="4"/>
    </row>
    <row r="412" spans="2:3" x14ac:dyDescent="0.35">
      <c r="B412" s="4"/>
      <c r="C412" s="4"/>
    </row>
    <row r="413" spans="2:3" x14ac:dyDescent="0.35">
      <c r="B413" s="4"/>
      <c r="C413" s="4"/>
    </row>
    <row r="414" spans="2:3" x14ac:dyDescent="0.35">
      <c r="B414" s="4"/>
      <c r="C414" s="4"/>
    </row>
    <row r="415" spans="2:3" x14ac:dyDescent="0.35">
      <c r="B415" s="4"/>
      <c r="C415" s="4"/>
    </row>
    <row r="416" spans="2:3" x14ac:dyDescent="0.35">
      <c r="B416" s="4"/>
      <c r="C416" s="4"/>
    </row>
    <row r="417" spans="2:3" x14ac:dyDescent="0.35">
      <c r="B417" s="4"/>
      <c r="C417" s="4"/>
    </row>
    <row r="418" spans="2:3" x14ac:dyDescent="0.35">
      <c r="B418" s="4"/>
      <c r="C418" s="4"/>
    </row>
    <row r="419" spans="2:3" x14ac:dyDescent="0.35">
      <c r="B419" s="4"/>
      <c r="C419" s="4"/>
    </row>
    <row r="420" spans="2:3" x14ac:dyDescent="0.35">
      <c r="B420" s="4"/>
      <c r="C420" s="4"/>
    </row>
    <row r="421" spans="2:3" x14ac:dyDescent="0.35">
      <c r="B421" s="4"/>
      <c r="C421" s="4"/>
    </row>
    <row r="422" spans="2:3" x14ac:dyDescent="0.35">
      <c r="B422" s="4"/>
      <c r="C422" s="4"/>
    </row>
    <row r="423" spans="2:3" x14ac:dyDescent="0.35">
      <c r="B423" s="4"/>
      <c r="C423" s="4"/>
    </row>
    <row r="424" spans="2:3" x14ac:dyDescent="0.35">
      <c r="B424" s="4"/>
      <c r="C424" s="4"/>
    </row>
    <row r="425" spans="2:3" x14ac:dyDescent="0.35">
      <c r="B425" s="4"/>
      <c r="C425" s="4"/>
    </row>
    <row r="426" spans="2:3" x14ac:dyDescent="0.35">
      <c r="B426" s="4"/>
      <c r="C426" s="4"/>
    </row>
    <row r="427" spans="2:3" x14ac:dyDescent="0.35">
      <c r="B427" s="4"/>
      <c r="C427" s="4"/>
    </row>
    <row r="428" spans="2:3" x14ac:dyDescent="0.35">
      <c r="B428" s="4"/>
      <c r="C428" s="4"/>
    </row>
    <row r="429" spans="2:3" x14ac:dyDescent="0.35">
      <c r="B429" s="4"/>
      <c r="C429" s="4"/>
    </row>
    <row r="430" spans="2:3" x14ac:dyDescent="0.35">
      <c r="B430" s="4"/>
      <c r="C430" s="4"/>
    </row>
    <row r="431" spans="2:3" x14ac:dyDescent="0.35">
      <c r="B431" s="4"/>
      <c r="C431" s="4"/>
    </row>
    <row r="432" spans="2:3" x14ac:dyDescent="0.35">
      <c r="B432" s="4"/>
      <c r="C432" s="4"/>
    </row>
    <row r="433" spans="2:3" x14ac:dyDescent="0.35">
      <c r="B433" s="4"/>
      <c r="C433" s="4"/>
    </row>
    <row r="434" spans="2:3" x14ac:dyDescent="0.35">
      <c r="B434" s="4"/>
      <c r="C434" s="4"/>
    </row>
    <row r="435" spans="2:3" x14ac:dyDescent="0.35">
      <c r="B435" s="4"/>
      <c r="C435" s="4"/>
    </row>
    <row r="436" spans="2:3" x14ac:dyDescent="0.35">
      <c r="B436" s="4"/>
      <c r="C436" s="4"/>
    </row>
    <row r="437" spans="2:3" x14ac:dyDescent="0.35">
      <c r="B437" s="4"/>
      <c r="C437" s="4"/>
    </row>
    <row r="438" spans="2:3" x14ac:dyDescent="0.35">
      <c r="B438" s="4"/>
      <c r="C438" s="4"/>
    </row>
    <row r="439" spans="2:3" x14ac:dyDescent="0.35">
      <c r="B439" s="4"/>
      <c r="C439" s="4"/>
    </row>
    <row r="440" spans="2:3" x14ac:dyDescent="0.35">
      <c r="B440" s="4"/>
      <c r="C440" s="4"/>
    </row>
    <row r="441" spans="2:3" x14ac:dyDescent="0.35">
      <c r="B441" s="4"/>
      <c r="C441" s="4"/>
    </row>
    <row r="442" spans="2:3" x14ac:dyDescent="0.35">
      <c r="B442" s="4"/>
      <c r="C442" s="4"/>
    </row>
    <row r="443" spans="2:3" x14ac:dyDescent="0.35">
      <c r="B443" s="4"/>
      <c r="C443" s="4"/>
    </row>
    <row r="444" spans="2:3" x14ac:dyDescent="0.35">
      <c r="B444" s="4"/>
      <c r="C444" s="4"/>
    </row>
    <row r="445" spans="2:3" x14ac:dyDescent="0.35">
      <c r="B445" s="4"/>
      <c r="C445" s="4"/>
    </row>
    <row r="446" spans="2:3" x14ac:dyDescent="0.35">
      <c r="B446" s="4"/>
      <c r="C446" s="4"/>
    </row>
    <row r="447" spans="2:3" x14ac:dyDescent="0.35">
      <c r="B447" s="4"/>
      <c r="C447" s="4"/>
    </row>
    <row r="448" spans="2:3" x14ac:dyDescent="0.35">
      <c r="B448" s="4"/>
      <c r="C448" s="4"/>
    </row>
    <row r="449" spans="2:3" x14ac:dyDescent="0.35">
      <c r="B449" s="4"/>
      <c r="C449" s="4"/>
    </row>
    <row r="450" spans="2:3" x14ac:dyDescent="0.35">
      <c r="B450" s="4"/>
      <c r="C450" s="4"/>
    </row>
    <row r="451" spans="2:3" x14ac:dyDescent="0.35">
      <c r="B451" s="4"/>
      <c r="C451" s="4"/>
    </row>
    <row r="452" spans="2:3" x14ac:dyDescent="0.35">
      <c r="B452" s="4"/>
      <c r="C452" s="4"/>
    </row>
    <row r="453" spans="2:3" x14ac:dyDescent="0.35">
      <c r="B453" s="4"/>
      <c r="C453" s="4"/>
    </row>
    <row r="454" spans="2:3" x14ac:dyDescent="0.35">
      <c r="B454" s="4"/>
      <c r="C454" s="4"/>
    </row>
    <row r="455" spans="2:3" x14ac:dyDescent="0.35">
      <c r="B455" s="4"/>
      <c r="C455" s="4"/>
    </row>
    <row r="456" spans="2:3" x14ac:dyDescent="0.35">
      <c r="B456" s="4"/>
      <c r="C456" s="4"/>
    </row>
    <row r="457" spans="2:3" x14ac:dyDescent="0.35">
      <c r="B457" s="4"/>
      <c r="C457" s="4"/>
    </row>
    <row r="458" spans="2:3" x14ac:dyDescent="0.35">
      <c r="B458" s="4"/>
      <c r="C458" s="4"/>
    </row>
    <row r="459" spans="2:3" x14ac:dyDescent="0.35">
      <c r="B459" s="4"/>
      <c r="C459" s="4"/>
    </row>
    <row r="460" spans="2:3" x14ac:dyDescent="0.35">
      <c r="B460" s="4"/>
      <c r="C460" s="4"/>
    </row>
    <row r="461" spans="2:3" x14ac:dyDescent="0.35">
      <c r="B461" s="4"/>
      <c r="C461" s="4"/>
    </row>
    <row r="462" spans="2:3" x14ac:dyDescent="0.35">
      <c r="B462" s="4"/>
      <c r="C462" s="4"/>
    </row>
    <row r="463" spans="2:3" x14ac:dyDescent="0.35">
      <c r="B463" s="4"/>
      <c r="C463" s="4"/>
    </row>
    <row r="464" spans="2:3" x14ac:dyDescent="0.35">
      <c r="B464" s="4"/>
      <c r="C464" s="4"/>
    </row>
    <row r="465" spans="2:3" x14ac:dyDescent="0.35">
      <c r="B465" s="4"/>
      <c r="C465" s="4"/>
    </row>
    <row r="466" spans="2:3" x14ac:dyDescent="0.35">
      <c r="B466" s="4"/>
      <c r="C466" s="4"/>
    </row>
    <row r="467" spans="2:3" x14ac:dyDescent="0.35">
      <c r="B467" s="4"/>
      <c r="C467" s="4"/>
    </row>
    <row r="468" spans="2:3" x14ac:dyDescent="0.35">
      <c r="B468" s="4"/>
      <c r="C468" s="4"/>
    </row>
    <row r="469" spans="2:3" x14ac:dyDescent="0.35">
      <c r="B469" s="4"/>
      <c r="C469" s="4"/>
    </row>
    <row r="470" spans="2:3" x14ac:dyDescent="0.35">
      <c r="B470" s="4"/>
      <c r="C470" s="4"/>
    </row>
    <row r="471" spans="2:3" x14ac:dyDescent="0.35">
      <c r="B471" s="4"/>
      <c r="C471" s="4"/>
    </row>
    <row r="472" spans="2:3" x14ac:dyDescent="0.35">
      <c r="B472" s="4"/>
      <c r="C472" s="4"/>
    </row>
    <row r="473" spans="2:3" x14ac:dyDescent="0.35">
      <c r="B473" s="4"/>
      <c r="C473" s="4"/>
    </row>
    <row r="474" spans="2:3" x14ac:dyDescent="0.35">
      <c r="B474" s="4"/>
      <c r="C474" s="4"/>
    </row>
    <row r="475" spans="2:3" x14ac:dyDescent="0.35">
      <c r="B475" s="4"/>
      <c r="C475" s="4"/>
    </row>
    <row r="476" spans="2:3" x14ac:dyDescent="0.35">
      <c r="B476" s="4"/>
      <c r="C476" s="4"/>
    </row>
    <row r="477" spans="2:3" x14ac:dyDescent="0.35">
      <c r="B477" s="4"/>
      <c r="C477" s="4"/>
    </row>
    <row r="478" spans="2:3" x14ac:dyDescent="0.35">
      <c r="B478" s="4"/>
      <c r="C478" s="4"/>
    </row>
    <row r="479" spans="2:3" x14ac:dyDescent="0.35">
      <c r="B479" s="4"/>
      <c r="C479" s="4"/>
    </row>
    <row r="480" spans="2:3" x14ac:dyDescent="0.35">
      <c r="B480" s="4"/>
      <c r="C480" s="4"/>
    </row>
    <row r="481" spans="2:3" x14ac:dyDescent="0.35">
      <c r="B481" s="4"/>
      <c r="C481" s="4"/>
    </row>
    <row r="482" spans="2:3" x14ac:dyDescent="0.35">
      <c r="B482" s="4"/>
      <c r="C482" s="4"/>
    </row>
    <row r="483" spans="2:3" x14ac:dyDescent="0.35">
      <c r="B483" s="4"/>
      <c r="C483" s="4"/>
    </row>
    <row r="484" spans="2:3" x14ac:dyDescent="0.35">
      <c r="B484" s="4"/>
      <c r="C484" s="4"/>
    </row>
    <row r="485" spans="2:3" x14ac:dyDescent="0.35">
      <c r="B485" s="4"/>
      <c r="C485" s="4"/>
    </row>
    <row r="486" spans="2:3" x14ac:dyDescent="0.35">
      <c r="B486" s="4"/>
      <c r="C486" s="4"/>
    </row>
    <row r="487" spans="2:3" x14ac:dyDescent="0.35">
      <c r="B487" s="4"/>
      <c r="C487" s="4"/>
    </row>
    <row r="488" spans="2:3" x14ac:dyDescent="0.35">
      <c r="B488" s="4"/>
      <c r="C488" s="4"/>
    </row>
    <row r="489" spans="2:3" x14ac:dyDescent="0.35">
      <c r="B489" s="4"/>
      <c r="C489" s="4"/>
    </row>
    <row r="490" spans="2:3" x14ac:dyDescent="0.35">
      <c r="B490" s="4"/>
      <c r="C490" s="4"/>
    </row>
    <row r="491" spans="2:3" x14ac:dyDescent="0.35">
      <c r="B491" s="4"/>
      <c r="C491" s="4"/>
    </row>
    <row r="492" spans="2:3" x14ac:dyDescent="0.35">
      <c r="B492" s="4"/>
      <c r="C492" s="4"/>
    </row>
    <row r="493" spans="2:3" x14ac:dyDescent="0.35">
      <c r="B493" s="4"/>
      <c r="C493" s="4"/>
    </row>
    <row r="494" spans="2:3" x14ac:dyDescent="0.35">
      <c r="B494" s="4"/>
      <c r="C494" s="4"/>
    </row>
    <row r="495" spans="2:3" x14ac:dyDescent="0.35">
      <c r="B495" s="4"/>
      <c r="C495" s="4"/>
    </row>
    <row r="496" spans="2:3" x14ac:dyDescent="0.35">
      <c r="B496" s="4"/>
      <c r="C496" s="4"/>
    </row>
    <row r="497" spans="2:3" x14ac:dyDescent="0.35">
      <c r="B497" s="4"/>
      <c r="C497" s="4"/>
    </row>
    <row r="498" spans="2:3" x14ac:dyDescent="0.35">
      <c r="B498" s="4"/>
      <c r="C498" s="4"/>
    </row>
    <row r="499" spans="2:3" x14ac:dyDescent="0.35">
      <c r="B499" s="4"/>
      <c r="C499" s="4"/>
    </row>
    <row r="500" spans="2:3" x14ac:dyDescent="0.35">
      <c r="B500" s="4"/>
      <c r="C500" s="4"/>
    </row>
    <row r="501" spans="2:3" x14ac:dyDescent="0.35">
      <c r="B501" s="4"/>
      <c r="C501" s="4"/>
    </row>
    <row r="502" spans="2:3" x14ac:dyDescent="0.35">
      <c r="B502" s="4"/>
      <c r="C502" s="4"/>
    </row>
    <row r="503" spans="2:3" x14ac:dyDescent="0.35">
      <c r="B503" s="4"/>
      <c r="C503" s="4"/>
    </row>
    <row r="504" spans="2:3" x14ac:dyDescent="0.35">
      <c r="B504" s="4"/>
      <c r="C504" s="4"/>
    </row>
    <row r="505" spans="2:3" x14ac:dyDescent="0.35">
      <c r="B505" s="4"/>
      <c r="C505" s="4"/>
    </row>
    <row r="506" spans="2:3" x14ac:dyDescent="0.35">
      <c r="B506" s="4"/>
      <c r="C506" s="4"/>
    </row>
    <row r="507" spans="2:3" x14ac:dyDescent="0.35">
      <c r="B507" s="4"/>
      <c r="C507" s="4"/>
    </row>
    <row r="508" spans="2:3" x14ac:dyDescent="0.35">
      <c r="B508" s="4"/>
      <c r="C508" s="4"/>
    </row>
    <row r="509" spans="2:3" x14ac:dyDescent="0.35">
      <c r="B509" s="4"/>
      <c r="C509" s="4"/>
    </row>
    <row r="510" spans="2:3" x14ac:dyDescent="0.35">
      <c r="B510" s="4"/>
      <c r="C510" s="4"/>
    </row>
    <row r="511" spans="2:3" x14ac:dyDescent="0.35">
      <c r="B511" s="4"/>
      <c r="C511" s="4"/>
    </row>
    <row r="512" spans="2:3" x14ac:dyDescent="0.35">
      <c r="B512" s="4"/>
      <c r="C512" s="4"/>
    </row>
    <row r="513" spans="2:3" x14ac:dyDescent="0.35">
      <c r="B513" s="4"/>
      <c r="C513" s="4"/>
    </row>
    <row r="514" spans="2:3" x14ac:dyDescent="0.35">
      <c r="B514" s="4"/>
      <c r="C514" s="4"/>
    </row>
    <row r="515" spans="2:3" x14ac:dyDescent="0.35">
      <c r="B515" s="4"/>
      <c r="C515" s="4"/>
    </row>
    <row r="516" spans="2:3" x14ac:dyDescent="0.35">
      <c r="B516" s="4"/>
      <c r="C516" s="4"/>
    </row>
    <row r="517" spans="2:3" x14ac:dyDescent="0.35">
      <c r="B517" s="4"/>
      <c r="C517" s="4"/>
    </row>
    <row r="518" spans="2:3" x14ac:dyDescent="0.35">
      <c r="B518" s="4"/>
      <c r="C518" s="4"/>
    </row>
    <row r="519" spans="2:3" x14ac:dyDescent="0.35">
      <c r="B519" s="4"/>
      <c r="C519" s="4"/>
    </row>
    <row r="520" spans="2:3" x14ac:dyDescent="0.35">
      <c r="B520" s="4"/>
      <c r="C520" s="4"/>
    </row>
    <row r="521" spans="2:3" x14ac:dyDescent="0.35">
      <c r="B521" s="4"/>
      <c r="C521" s="4"/>
    </row>
    <row r="522" spans="2:3" x14ac:dyDescent="0.35">
      <c r="B522" s="4"/>
      <c r="C522" s="4"/>
    </row>
    <row r="523" spans="2:3" x14ac:dyDescent="0.35">
      <c r="B523" s="4"/>
      <c r="C523" s="4"/>
    </row>
    <row r="524" spans="2:3" x14ac:dyDescent="0.35">
      <c r="B524" s="4"/>
      <c r="C524" s="4"/>
    </row>
    <row r="525" spans="2:3" x14ac:dyDescent="0.35">
      <c r="B525" s="4"/>
      <c r="C525" s="4"/>
    </row>
    <row r="526" spans="2:3" x14ac:dyDescent="0.35">
      <c r="B526" s="4"/>
      <c r="C526" s="4"/>
    </row>
    <row r="527" spans="2:3" x14ac:dyDescent="0.35">
      <c r="B527" s="4"/>
      <c r="C527" s="4"/>
    </row>
    <row r="528" spans="2:3" x14ac:dyDescent="0.35">
      <c r="B528" s="4"/>
      <c r="C528" s="4"/>
    </row>
    <row r="529" spans="2:3" x14ac:dyDescent="0.35">
      <c r="B529" s="4"/>
      <c r="C529" s="4"/>
    </row>
    <row r="530" spans="2:3" x14ac:dyDescent="0.35">
      <c r="B530" s="4"/>
      <c r="C530" s="4"/>
    </row>
    <row r="531" spans="2:3" x14ac:dyDescent="0.35">
      <c r="B531" s="4"/>
      <c r="C531" s="4"/>
    </row>
    <row r="532" spans="2:3" x14ac:dyDescent="0.35">
      <c r="B532" s="4"/>
      <c r="C532" s="4"/>
    </row>
    <row r="533" spans="2:3" x14ac:dyDescent="0.35">
      <c r="B533" s="4"/>
      <c r="C533" s="4"/>
    </row>
    <row r="534" spans="2:3" x14ac:dyDescent="0.35">
      <c r="B534" s="4"/>
      <c r="C534" s="4"/>
    </row>
    <row r="535" spans="2:3" x14ac:dyDescent="0.35">
      <c r="B535" s="4"/>
      <c r="C535" s="4"/>
    </row>
    <row r="536" spans="2:3" x14ac:dyDescent="0.35">
      <c r="B536" s="4"/>
      <c r="C536" s="4"/>
    </row>
    <row r="537" spans="2:3" x14ac:dyDescent="0.35">
      <c r="B537" s="4"/>
      <c r="C537" s="4"/>
    </row>
    <row r="538" spans="2:3" x14ac:dyDescent="0.35">
      <c r="B538" s="4"/>
      <c r="C538" s="4"/>
    </row>
    <row r="539" spans="2:3" x14ac:dyDescent="0.35">
      <c r="B539" s="4"/>
      <c r="C539" s="4"/>
    </row>
    <row r="540" spans="2:3" x14ac:dyDescent="0.35">
      <c r="B540" s="4"/>
      <c r="C540" s="4"/>
    </row>
    <row r="541" spans="2:3" x14ac:dyDescent="0.35">
      <c r="B541" s="4"/>
      <c r="C541" s="4"/>
    </row>
    <row r="542" spans="2:3" x14ac:dyDescent="0.35">
      <c r="B542" s="4"/>
      <c r="C542" s="4"/>
    </row>
    <row r="543" spans="2:3" x14ac:dyDescent="0.35">
      <c r="B543" s="4"/>
      <c r="C543" s="4"/>
    </row>
    <row r="544" spans="2:3" x14ac:dyDescent="0.35">
      <c r="B544" s="4"/>
      <c r="C544" s="4"/>
    </row>
    <row r="545" spans="2:3" x14ac:dyDescent="0.35">
      <c r="B545" s="4"/>
      <c r="C545" s="4"/>
    </row>
    <row r="546" spans="2:3" x14ac:dyDescent="0.35">
      <c r="B546" s="4"/>
      <c r="C546" s="4"/>
    </row>
    <row r="547" spans="2:3" x14ac:dyDescent="0.35">
      <c r="B547" s="4"/>
      <c r="C547" s="4"/>
    </row>
    <row r="548" spans="2:3" x14ac:dyDescent="0.35">
      <c r="B548" s="4"/>
      <c r="C548" s="4"/>
    </row>
    <row r="549" spans="2:3" x14ac:dyDescent="0.35">
      <c r="B549" s="4"/>
      <c r="C549" s="4"/>
    </row>
    <row r="550" spans="2:3" x14ac:dyDescent="0.35">
      <c r="B550" s="4"/>
      <c r="C550" s="4"/>
    </row>
    <row r="551" spans="2:3" x14ac:dyDescent="0.35">
      <c r="B551" s="4"/>
      <c r="C551" s="4"/>
    </row>
    <row r="552" spans="2:3" x14ac:dyDescent="0.35">
      <c r="B552" s="4"/>
      <c r="C552" s="4"/>
    </row>
    <row r="553" spans="2:3" x14ac:dyDescent="0.35">
      <c r="B553" s="4"/>
      <c r="C553" s="4"/>
    </row>
    <row r="554" spans="2:3" x14ac:dyDescent="0.35">
      <c r="B554" s="4"/>
      <c r="C554" s="4"/>
    </row>
    <row r="555" spans="2:3" x14ac:dyDescent="0.35">
      <c r="B555" s="4"/>
      <c r="C555" s="4"/>
    </row>
    <row r="556" spans="2:3" x14ac:dyDescent="0.35">
      <c r="B556" s="4"/>
      <c r="C556" s="4"/>
    </row>
    <row r="557" spans="2:3" x14ac:dyDescent="0.35">
      <c r="B557" s="4"/>
      <c r="C557" s="4"/>
    </row>
    <row r="558" spans="2:3" x14ac:dyDescent="0.35">
      <c r="B558" s="4"/>
      <c r="C558" s="4"/>
    </row>
    <row r="559" spans="2:3" x14ac:dyDescent="0.35">
      <c r="B559" s="4"/>
      <c r="C559" s="4"/>
    </row>
    <row r="560" spans="2:3" x14ac:dyDescent="0.35">
      <c r="B560" s="4"/>
      <c r="C560" s="4"/>
    </row>
    <row r="561" spans="2:3" x14ac:dyDescent="0.35">
      <c r="B561" s="4"/>
      <c r="C561" s="4"/>
    </row>
    <row r="562" spans="2:3" x14ac:dyDescent="0.35">
      <c r="B562" s="4"/>
      <c r="C562" s="4"/>
    </row>
    <row r="563" spans="2:3" x14ac:dyDescent="0.35">
      <c r="B563" s="4"/>
      <c r="C563" s="4"/>
    </row>
    <row r="564" spans="2:3" x14ac:dyDescent="0.35">
      <c r="B564" s="4"/>
      <c r="C564" s="4"/>
    </row>
    <row r="565" spans="2:3" x14ac:dyDescent="0.35">
      <c r="B565" s="4"/>
      <c r="C565" s="4"/>
    </row>
    <row r="566" spans="2:3" x14ac:dyDescent="0.35">
      <c r="B566" s="4"/>
      <c r="C566" s="4"/>
    </row>
    <row r="567" spans="2:3" x14ac:dyDescent="0.35">
      <c r="B567" s="4"/>
      <c r="C567" s="4"/>
    </row>
    <row r="568" spans="2:3" x14ac:dyDescent="0.35">
      <c r="B568" s="4"/>
      <c r="C568" s="4"/>
    </row>
    <row r="569" spans="2:3" x14ac:dyDescent="0.35">
      <c r="B569" s="4"/>
      <c r="C569" s="4"/>
    </row>
    <row r="570" spans="2:3" x14ac:dyDescent="0.35">
      <c r="B570" s="4"/>
      <c r="C570" s="4"/>
    </row>
    <row r="571" spans="2:3" x14ac:dyDescent="0.35">
      <c r="B571" s="4"/>
      <c r="C571" s="4"/>
    </row>
    <row r="572" spans="2:3" x14ac:dyDescent="0.35">
      <c r="B572" s="4"/>
      <c r="C572" s="4"/>
    </row>
    <row r="573" spans="2:3" x14ac:dyDescent="0.35">
      <c r="B573" s="4"/>
      <c r="C573" s="4"/>
    </row>
    <row r="574" spans="2:3" x14ac:dyDescent="0.35">
      <c r="B574" s="4"/>
      <c r="C574" s="4"/>
    </row>
    <row r="575" spans="2:3" x14ac:dyDescent="0.35">
      <c r="B575" s="4"/>
      <c r="C575" s="4"/>
    </row>
    <row r="576" spans="2:3" x14ac:dyDescent="0.35">
      <c r="B576" s="4"/>
      <c r="C576" s="4"/>
    </row>
    <row r="577" spans="2:3" x14ac:dyDescent="0.35">
      <c r="B577" s="4"/>
      <c r="C577" s="4"/>
    </row>
    <row r="578" spans="2:3" x14ac:dyDescent="0.35">
      <c r="B578" s="4"/>
      <c r="C578" s="4"/>
    </row>
    <row r="579" spans="2:3" x14ac:dyDescent="0.35">
      <c r="B579" s="4"/>
      <c r="C579" s="4"/>
    </row>
    <row r="580" spans="2:3" x14ac:dyDescent="0.35">
      <c r="B580" s="4"/>
      <c r="C580" s="4"/>
    </row>
    <row r="581" spans="2:3" x14ac:dyDescent="0.35">
      <c r="B581" s="4"/>
      <c r="C581" s="4"/>
    </row>
    <row r="582" spans="2:3" x14ac:dyDescent="0.35">
      <c r="B582" s="4"/>
      <c r="C582" s="4"/>
    </row>
    <row r="583" spans="2:3" x14ac:dyDescent="0.35">
      <c r="B583" s="4"/>
      <c r="C583" s="4"/>
    </row>
    <row r="584" spans="2:3" x14ac:dyDescent="0.35">
      <c r="B584" s="4"/>
      <c r="C584" s="4"/>
    </row>
    <row r="585" spans="2:3" x14ac:dyDescent="0.35">
      <c r="B585" s="4"/>
      <c r="C585" s="4"/>
    </row>
    <row r="586" spans="2:3" x14ac:dyDescent="0.35">
      <c r="B586" s="4"/>
      <c r="C586" s="4"/>
    </row>
    <row r="587" spans="2:3" x14ac:dyDescent="0.35">
      <c r="B587" s="4"/>
      <c r="C587" s="4"/>
    </row>
    <row r="588" spans="2:3" x14ac:dyDescent="0.35">
      <c r="B588" s="4"/>
      <c r="C588" s="4"/>
    </row>
    <row r="589" spans="2:3" x14ac:dyDescent="0.35">
      <c r="B589" s="4"/>
      <c r="C589" s="4"/>
    </row>
    <row r="590" spans="2:3" x14ac:dyDescent="0.35">
      <c r="B590" s="4"/>
      <c r="C590" s="4"/>
    </row>
    <row r="591" spans="2:3" x14ac:dyDescent="0.35">
      <c r="B591" s="4"/>
      <c r="C591" s="4"/>
    </row>
    <row r="592" spans="2:3" x14ac:dyDescent="0.35">
      <c r="B592" s="4"/>
      <c r="C592" s="4"/>
    </row>
    <row r="593" spans="2:3" x14ac:dyDescent="0.35">
      <c r="B593" s="4"/>
      <c r="C593" s="4"/>
    </row>
    <row r="594" spans="2:3" x14ac:dyDescent="0.35">
      <c r="B594" s="4"/>
      <c r="C594" s="4"/>
    </row>
    <row r="595" spans="2:3" x14ac:dyDescent="0.35">
      <c r="B595" s="4"/>
      <c r="C595" s="4"/>
    </row>
    <row r="596" spans="2:3" x14ac:dyDescent="0.35">
      <c r="B596" s="4"/>
      <c r="C596" s="4"/>
    </row>
    <row r="597" spans="2:3" x14ac:dyDescent="0.35">
      <c r="B597" s="4"/>
      <c r="C597" s="4"/>
    </row>
    <row r="598" spans="2:3" x14ac:dyDescent="0.35">
      <c r="B598" s="4"/>
      <c r="C598" s="4"/>
    </row>
    <row r="599" spans="2:3" x14ac:dyDescent="0.35">
      <c r="B599" s="4"/>
      <c r="C599" s="4"/>
    </row>
    <row r="600" spans="2:3" x14ac:dyDescent="0.35">
      <c r="B600" s="4"/>
      <c r="C600" s="4"/>
    </row>
    <row r="601" spans="2:3" x14ac:dyDescent="0.35">
      <c r="B601" s="4"/>
      <c r="C601" s="4"/>
    </row>
    <row r="602" spans="2:3" x14ac:dyDescent="0.35">
      <c r="B602" s="4"/>
      <c r="C602" s="4"/>
    </row>
    <row r="603" spans="2:3" x14ac:dyDescent="0.35">
      <c r="B603" s="4"/>
      <c r="C603" s="4"/>
    </row>
    <row r="604" spans="2:3" x14ac:dyDescent="0.35">
      <c r="B604" s="4"/>
      <c r="C604" s="4"/>
    </row>
    <row r="605" spans="2:3" x14ac:dyDescent="0.35">
      <c r="B605" s="4"/>
      <c r="C605" s="4"/>
    </row>
    <row r="606" spans="2:3" x14ac:dyDescent="0.35">
      <c r="B606" s="4"/>
      <c r="C606" s="4"/>
    </row>
    <row r="607" spans="2:3" x14ac:dyDescent="0.35">
      <c r="B607" s="4"/>
      <c r="C607" s="4"/>
    </row>
    <row r="608" spans="2:3" x14ac:dyDescent="0.35">
      <c r="B608" s="4"/>
      <c r="C608" s="4"/>
    </row>
    <row r="609" spans="2:3" x14ac:dyDescent="0.35">
      <c r="B609" s="4"/>
      <c r="C609" s="4"/>
    </row>
    <row r="610" spans="2:3" x14ac:dyDescent="0.35">
      <c r="B610" s="4"/>
      <c r="C610" s="4"/>
    </row>
    <row r="611" spans="2:3" x14ac:dyDescent="0.35">
      <c r="B611" s="4"/>
      <c r="C611" s="4"/>
    </row>
    <row r="612" spans="2:3" x14ac:dyDescent="0.35">
      <c r="B612" s="4"/>
      <c r="C612" s="4"/>
    </row>
    <row r="613" spans="2:3" x14ac:dyDescent="0.35">
      <c r="B613" s="4"/>
      <c r="C613" s="4"/>
    </row>
    <row r="614" spans="2:3" x14ac:dyDescent="0.35">
      <c r="B614" s="4"/>
      <c r="C614" s="4"/>
    </row>
    <row r="615" spans="2:3" x14ac:dyDescent="0.35">
      <c r="B615" s="4"/>
      <c r="C615" s="4"/>
    </row>
    <row r="616" spans="2:3" x14ac:dyDescent="0.35">
      <c r="B616" s="4"/>
      <c r="C616" s="4"/>
    </row>
    <row r="617" spans="2:3" x14ac:dyDescent="0.35">
      <c r="B617" s="4"/>
      <c r="C617" s="4"/>
    </row>
    <row r="618" spans="2:3" x14ac:dyDescent="0.35">
      <c r="B618" s="4"/>
      <c r="C618" s="4"/>
    </row>
    <row r="619" spans="2:3" x14ac:dyDescent="0.35">
      <c r="B619" s="4"/>
      <c r="C619" s="4"/>
    </row>
    <row r="620" spans="2:3" x14ac:dyDescent="0.35">
      <c r="B620" s="4"/>
      <c r="C620" s="4"/>
    </row>
    <row r="621" spans="2:3" x14ac:dyDescent="0.35">
      <c r="B621" s="4"/>
      <c r="C621" s="4"/>
    </row>
    <row r="622" spans="2:3" x14ac:dyDescent="0.35">
      <c r="B622" s="4"/>
      <c r="C622" s="4"/>
    </row>
    <row r="623" spans="2:3" x14ac:dyDescent="0.35">
      <c r="B623" s="4"/>
      <c r="C623" s="4"/>
    </row>
    <row r="624" spans="2:3" x14ac:dyDescent="0.35">
      <c r="B624" s="4"/>
      <c r="C624" s="4"/>
    </row>
    <row r="625" spans="2:3" x14ac:dyDescent="0.35">
      <c r="B625" s="4"/>
      <c r="C625" s="4"/>
    </row>
    <row r="626" spans="2:3" x14ac:dyDescent="0.35">
      <c r="B626" s="4"/>
      <c r="C626" s="4"/>
    </row>
    <row r="627" spans="2:3" x14ac:dyDescent="0.35">
      <c r="B627" s="4"/>
      <c r="C627" s="4"/>
    </row>
    <row r="628" spans="2:3" x14ac:dyDescent="0.35">
      <c r="B628" s="4"/>
      <c r="C628" s="4"/>
    </row>
    <row r="629" spans="2:3" x14ac:dyDescent="0.35">
      <c r="B629" s="4"/>
      <c r="C629" s="4"/>
    </row>
    <row r="630" spans="2:3" x14ac:dyDescent="0.35">
      <c r="B630" s="4"/>
      <c r="C630" s="4"/>
    </row>
    <row r="631" spans="2:3" x14ac:dyDescent="0.35">
      <c r="B631" s="4"/>
      <c r="C631" s="4"/>
    </row>
    <row r="632" spans="2:3" x14ac:dyDescent="0.35">
      <c r="B632" s="4"/>
      <c r="C632" s="4"/>
    </row>
    <row r="633" spans="2:3" x14ac:dyDescent="0.35">
      <c r="B633" s="4"/>
      <c r="C633" s="4"/>
    </row>
    <row r="634" spans="2:3" x14ac:dyDescent="0.35">
      <c r="B634" s="4"/>
      <c r="C634" s="4"/>
    </row>
    <row r="635" spans="2:3" x14ac:dyDescent="0.35">
      <c r="B635" s="4"/>
      <c r="C635" s="4"/>
    </row>
    <row r="636" spans="2:3" x14ac:dyDescent="0.35">
      <c r="B636" s="4"/>
      <c r="C636" s="4"/>
    </row>
    <row r="637" spans="2:3" x14ac:dyDescent="0.35">
      <c r="B637" s="4"/>
      <c r="C637" s="4"/>
    </row>
    <row r="638" spans="2:3" x14ac:dyDescent="0.35">
      <c r="B638" s="4"/>
      <c r="C638" s="4"/>
    </row>
    <row r="639" spans="2:3" x14ac:dyDescent="0.35">
      <c r="B639" s="4"/>
      <c r="C639" s="4"/>
    </row>
    <row r="640" spans="2:3" x14ac:dyDescent="0.35">
      <c r="B640" s="4"/>
      <c r="C640" s="4"/>
    </row>
    <row r="641" spans="2:3" x14ac:dyDescent="0.35">
      <c r="B641" s="4"/>
      <c r="C641" s="4"/>
    </row>
    <row r="642" spans="2:3" x14ac:dyDescent="0.35">
      <c r="B642" s="4"/>
      <c r="C642" s="4"/>
    </row>
    <row r="643" spans="2:3" x14ac:dyDescent="0.35">
      <c r="B643" s="4"/>
      <c r="C643" s="4"/>
    </row>
    <row r="644" spans="2:3" x14ac:dyDescent="0.35">
      <c r="B644" s="4"/>
      <c r="C644" s="4"/>
    </row>
    <row r="645" spans="2:3" x14ac:dyDescent="0.35">
      <c r="B645" s="4"/>
      <c r="C645" s="4"/>
    </row>
    <row r="646" spans="2:3" x14ac:dyDescent="0.35">
      <c r="B646" s="4"/>
      <c r="C646" s="4"/>
    </row>
    <row r="647" spans="2:3" x14ac:dyDescent="0.35">
      <c r="B647" s="4"/>
      <c r="C647" s="4"/>
    </row>
    <row r="648" spans="2:3" x14ac:dyDescent="0.35">
      <c r="B648" s="4"/>
      <c r="C648" s="4"/>
    </row>
    <row r="649" spans="2:3" x14ac:dyDescent="0.35">
      <c r="B649" s="4"/>
      <c r="C649" s="4"/>
    </row>
    <row r="650" spans="2:3" x14ac:dyDescent="0.35">
      <c r="B650" s="4"/>
      <c r="C650" s="4"/>
    </row>
    <row r="651" spans="2:3" x14ac:dyDescent="0.35">
      <c r="B651" s="4"/>
      <c r="C651" s="4"/>
    </row>
    <row r="652" spans="2:3" x14ac:dyDescent="0.35">
      <c r="B652" s="4"/>
      <c r="C652" s="4"/>
    </row>
    <row r="653" spans="2:3" x14ac:dyDescent="0.35">
      <c r="B653" s="4"/>
      <c r="C653" s="4"/>
    </row>
    <row r="654" spans="2:3" x14ac:dyDescent="0.35">
      <c r="B654" s="4"/>
      <c r="C654" s="4"/>
    </row>
    <row r="655" spans="2:3" x14ac:dyDescent="0.35">
      <c r="B655" s="4"/>
      <c r="C655" s="4"/>
    </row>
    <row r="656" spans="2:3" x14ac:dyDescent="0.35">
      <c r="B656" s="4"/>
      <c r="C656" s="4"/>
    </row>
    <row r="657" spans="2:3" x14ac:dyDescent="0.35">
      <c r="B657" s="4"/>
      <c r="C657" s="4"/>
    </row>
    <row r="658" spans="2:3" x14ac:dyDescent="0.35">
      <c r="B658" s="4"/>
      <c r="C658" s="4"/>
    </row>
    <row r="659" spans="2:3" x14ac:dyDescent="0.35">
      <c r="B659" s="4"/>
      <c r="C659" s="4"/>
    </row>
    <row r="660" spans="2:3" x14ac:dyDescent="0.35">
      <c r="B660" s="4"/>
      <c r="C660" s="4"/>
    </row>
    <row r="661" spans="2:3" x14ac:dyDescent="0.35">
      <c r="B661" s="4"/>
      <c r="C661" s="4"/>
    </row>
    <row r="662" spans="2:3" x14ac:dyDescent="0.35">
      <c r="B662" s="4"/>
      <c r="C662" s="4"/>
    </row>
    <row r="663" spans="2:3" x14ac:dyDescent="0.35">
      <c r="B663" s="4"/>
      <c r="C663" s="4"/>
    </row>
    <row r="664" spans="2:3" x14ac:dyDescent="0.35">
      <c r="B664" s="4"/>
      <c r="C664" s="4"/>
    </row>
    <row r="665" spans="2:3" x14ac:dyDescent="0.35">
      <c r="B665" s="4"/>
      <c r="C665" s="4"/>
    </row>
    <row r="666" spans="2:3" x14ac:dyDescent="0.35">
      <c r="B666" s="4"/>
      <c r="C666" s="4"/>
    </row>
    <row r="667" spans="2:3" x14ac:dyDescent="0.35">
      <c r="B667" s="4"/>
      <c r="C667" s="4"/>
    </row>
    <row r="668" spans="2:3" x14ac:dyDescent="0.35">
      <c r="B668" s="4"/>
      <c r="C668" s="4"/>
    </row>
    <row r="669" spans="2:3" x14ac:dyDescent="0.35">
      <c r="B669" s="4"/>
      <c r="C669" s="4"/>
    </row>
    <row r="670" spans="2:3" x14ac:dyDescent="0.35">
      <c r="B670" s="4"/>
      <c r="C670" s="4"/>
    </row>
    <row r="671" spans="2:3" x14ac:dyDescent="0.35">
      <c r="B671" s="4"/>
      <c r="C671" s="4"/>
    </row>
    <row r="672" spans="2:3" x14ac:dyDescent="0.35">
      <c r="B672" s="4"/>
      <c r="C672" s="4"/>
    </row>
    <row r="673" spans="2:3" x14ac:dyDescent="0.35">
      <c r="B673" s="4"/>
      <c r="C673" s="4"/>
    </row>
    <row r="674" spans="2:3" x14ac:dyDescent="0.35">
      <c r="B674" s="4"/>
      <c r="C674" s="4"/>
    </row>
    <row r="675" spans="2:3" x14ac:dyDescent="0.35">
      <c r="B675" s="4"/>
      <c r="C675" s="4"/>
    </row>
    <row r="676" spans="2:3" x14ac:dyDescent="0.35">
      <c r="B676" s="4"/>
      <c r="C676" s="4"/>
    </row>
    <row r="677" spans="2:3" x14ac:dyDescent="0.35">
      <c r="B677" s="4"/>
      <c r="C677" s="4"/>
    </row>
    <row r="678" spans="2:3" x14ac:dyDescent="0.35">
      <c r="B678" s="4"/>
      <c r="C678" s="4"/>
    </row>
    <row r="679" spans="2:3" x14ac:dyDescent="0.35">
      <c r="B679" s="4"/>
      <c r="C679" s="4"/>
    </row>
    <row r="680" spans="2:3" x14ac:dyDescent="0.35">
      <c r="B680" s="4"/>
      <c r="C680" s="4"/>
    </row>
    <row r="681" spans="2:3" x14ac:dyDescent="0.35">
      <c r="B681" s="4"/>
      <c r="C681" s="4"/>
    </row>
    <row r="682" spans="2:3" x14ac:dyDescent="0.35">
      <c r="B682" s="4"/>
      <c r="C682" s="4"/>
    </row>
    <row r="683" spans="2:3" x14ac:dyDescent="0.35">
      <c r="B683" s="4"/>
      <c r="C683" s="4"/>
    </row>
    <row r="684" spans="2:3" x14ac:dyDescent="0.35">
      <c r="B684" s="4"/>
      <c r="C684" s="4"/>
    </row>
    <row r="685" spans="2:3" x14ac:dyDescent="0.35">
      <c r="B685" s="4"/>
      <c r="C685" s="4"/>
    </row>
    <row r="686" spans="2:3" x14ac:dyDescent="0.35">
      <c r="B686" s="4"/>
      <c r="C686" s="4"/>
    </row>
    <row r="687" spans="2:3" x14ac:dyDescent="0.35">
      <c r="B687" s="4"/>
      <c r="C687" s="4"/>
    </row>
    <row r="688" spans="2:3" x14ac:dyDescent="0.35">
      <c r="B688" s="4"/>
      <c r="C688" s="4"/>
    </row>
    <row r="689" spans="2:3" x14ac:dyDescent="0.35">
      <c r="B689" s="4"/>
      <c r="C689" s="4"/>
    </row>
    <row r="690" spans="2:3" x14ac:dyDescent="0.35">
      <c r="B690" s="4"/>
      <c r="C690" s="4"/>
    </row>
    <row r="691" spans="2:3" x14ac:dyDescent="0.35">
      <c r="B691" s="4"/>
      <c r="C691" s="4"/>
    </row>
    <row r="692" spans="2:3" x14ac:dyDescent="0.35">
      <c r="B692" s="4"/>
      <c r="C692" s="4"/>
    </row>
    <row r="693" spans="2:3" x14ac:dyDescent="0.35">
      <c r="B693" s="4"/>
      <c r="C693" s="4"/>
    </row>
    <row r="694" spans="2:3" x14ac:dyDescent="0.35">
      <c r="B694" s="4"/>
      <c r="C694" s="4"/>
    </row>
    <row r="695" spans="2:3" x14ac:dyDescent="0.35">
      <c r="B695" s="4"/>
      <c r="C695" s="4"/>
    </row>
    <row r="696" spans="2:3" x14ac:dyDescent="0.35">
      <c r="B696" s="4"/>
      <c r="C696" s="4"/>
    </row>
    <row r="697" spans="2:3" x14ac:dyDescent="0.35">
      <c r="B697" s="4"/>
      <c r="C697" s="4"/>
    </row>
    <row r="698" spans="2:3" x14ac:dyDescent="0.35">
      <c r="B698" s="4"/>
      <c r="C698" s="4"/>
    </row>
  </sheetData>
  <sheetProtection algorithmName="SHA-512" hashValue="p7s2mxpre0luIrQ7H6z9w4j/vgWkgrTwRpqxEa1sHec8J+WNs5SJeWLRp4kg8Q2Qq358qWJbbHWmtINOhMoozQ==" saltValue="pgYpyZ47dJe2jTY9iq5uCQ==" spinCount="100000" sheet="1" objects="1" scenarios="1"/>
  <mergeCells count="6">
    <mergeCell ref="B61:C61"/>
    <mergeCell ref="B6:C6"/>
    <mergeCell ref="B20:C20"/>
    <mergeCell ref="B34:C34"/>
    <mergeCell ref="B43:C43"/>
    <mergeCell ref="B58:C58"/>
  </mergeCells>
  <conditionalFormatting sqref="B44:B47">
    <cfRule type="expression" dxfId="30" priority="20">
      <formula>#REF!="Contribution"</formula>
    </cfRule>
  </conditionalFormatting>
  <conditionalFormatting sqref="B56">
    <cfRule type="expression" dxfId="29" priority="18">
      <formula>#REF!="Contribution"</formula>
    </cfRule>
  </conditionalFormatting>
  <conditionalFormatting sqref="B59:B60">
    <cfRule type="expression" dxfId="28" priority="17">
      <formula>#REF!="Contribution"</formula>
    </cfRule>
  </conditionalFormatting>
  <conditionalFormatting sqref="C60">
    <cfRule type="cellIs" dxfId="27" priority="7" operator="equal">
      <formula>0</formula>
    </cfRule>
    <cfRule type="cellIs" dxfId="26" priority="8" operator="equal">
      <formula>0</formula>
    </cfRule>
    <cfRule type="containsText" dxfId="25" priority="13" operator="containsText" text="N/A">
      <formula>NOT(ISERROR(SEARCH("N/A",C60)))</formula>
    </cfRule>
    <cfRule type="cellIs" dxfId="24" priority="14" operator="lessThan">
      <formula>1</formula>
    </cfRule>
    <cfRule type="cellIs" dxfId="23" priority="15" operator="greaterThan">
      <formula>1</formula>
    </cfRule>
    <cfRule type="cellIs" dxfId="22" priority="16" operator="lessThan">
      <formula>0</formula>
    </cfRule>
  </conditionalFormatting>
  <conditionalFormatting sqref="C40">
    <cfRule type="cellIs" dxfId="21" priority="11" operator="greaterThan">
      <formula>0</formula>
    </cfRule>
    <cfRule type="cellIs" dxfId="20" priority="12" operator="lessThan">
      <formula>0</formula>
    </cfRule>
  </conditionalFormatting>
  <conditionalFormatting sqref="B61">
    <cfRule type="containsText" dxfId="19" priority="9" operator="containsText" text="Pass">
      <formula>NOT(ISERROR(SEARCH("Pass",B61)))</formula>
    </cfRule>
    <cfRule type="containsText" dxfId="18" priority="10" operator="containsText" text="FAIL">
      <formula>NOT(ISERROR(SEARCH("FAIL",B61)))</formula>
    </cfRule>
  </conditionalFormatting>
  <conditionalFormatting sqref="C65">
    <cfRule type="containsText" dxfId="17" priority="5" operator="containsText" text="fail">
      <formula>NOT(ISERROR(SEARCH("fail",C65)))</formula>
    </cfRule>
    <cfRule type="containsText" dxfId="16" priority="6" operator="containsText" text="Pass">
      <formula>NOT(ISERROR(SEARCH("Pass",C65)))</formula>
    </cfRule>
  </conditionalFormatting>
  <conditionalFormatting sqref="B48:B51">
    <cfRule type="expression" dxfId="15" priority="4">
      <formula>#REF!="Contribution"</formula>
    </cfRule>
  </conditionalFormatting>
  <conditionalFormatting sqref="B52:B55">
    <cfRule type="expression" dxfId="14" priority="3">
      <formula>#REF!="Contribution"</formula>
    </cfRule>
  </conditionalFormatting>
  <conditionalFormatting sqref="B61:C61">
    <cfRule type="containsText" dxfId="13" priority="1" operator="containsText" text="Insatisfaisant">
      <formula>NOT(ISERROR(SEARCH("Insatisfaisant",B61)))</formula>
    </cfRule>
    <cfRule type="containsText" dxfId="12" priority="2" operator="containsText" text="Satisfaisant">
      <formula>NOT(ISERROR(SEARCH("Satisfaisant",B61)))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4EA-9800-4E82-8E24-E2713BA89FD9}">
  <sheetPr>
    <tabColor theme="4"/>
  </sheetPr>
  <dimension ref="A1:AF38"/>
  <sheetViews>
    <sheetView workbookViewId="0">
      <selection activeCell="C9" sqref="C9"/>
    </sheetView>
  </sheetViews>
  <sheetFormatPr defaultRowHeight="14.5" x14ac:dyDescent="0.35"/>
  <cols>
    <col min="3" max="3" width="26.81640625" customWidth="1"/>
    <col min="4" max="4" width="58.453125" customWidth="1"/>
  </cols>
  <sheetData>
    <row r="1" spans="1:32" s="4" customFormat="1" ht="15" thickBot="1" x14ac:dyDescent="0.4"/>
    <row r="2" spans="1:32" s="4" customFormat="1" ht="16.5" customHeight="1" thickBot="1" x14ac:dyDescent="0.5">
      <c r="C2" s="268" t="s">
        <v>263</v>
      </c>
      <c r="D2" s="269"/>
    </row>
    <row r="3" spans="1:32" s="4" customFormat="1" ht="18.5" x14ac:dyDescent="0.45">
      <c r="C3" s="142" t="s">
        <v>146</v>
      </c>
      <c r="D3" s="208">
        <f>'Étape 2-Abordabilité des loyers'!C12</f>
        <v>0</v>
      </c>
    </row>
    <row r="4" spans="1:32" s="4" customFormat="1" ht="18.5" x14ac:dyDescent="0.45">
      <c r="C4" s="143" t="s">
        <v>147</v>
      </c>
      <c r="D4" s="209" t="str">
        <f>'Étape 2-Abordabilité des loyers'!F12</f>
        <v>INSATISFAISANT</v>
      </c>
    </row>
    <row r="5" spans="1:32" s="4" customFormat="1" ht="18.5" x14ac:dyDescent="0.45">
      <c r="C5" s="143" t="s">
        <v>139</v>
      </c>
      <c r="D5" s="210" t="str">
        <f>'Étape 4- Budget fonctionnement'!B61</f>
        <v>SATISFAISANT</v>
      </c>
    </row>
    <row r="6" spans="1:32" ht="18.5" x14ac:dyDescent="0.45">
      <c r="A6" s="4"/>
      <c r="B6" s="4"/>
      <c r="C6" s="143" t="s">
        <v>27</v>
      </c>
      <c r="D6" s="213">
        <f>'Étape 1 - Questions'!D10</f>
        <v>0</v>
      </c>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8.5" x14ac:dyDescent="0.45">
      <c r="A7" s="4"/>
      <c r="B7" s="4"/>
      <c r="C7" s="143" t="s">
        <v>28</v>
      </c>
      <c r="D7" s="213">
        <f>'Étape 1 - Questions'!D11</f>
        <v>0</v>
      </c>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4" customFormat="1" ht="41.15" customHeight="1" thickBot="1" x14ac:dyDescent="0.5">
      <c r="C8" s="144" t="s">
        <v>148</v>
      </c>
      <c r="D8" s="211" t="str">
        <f>IF(AND(D3="SATISFAISANT",D4="SATISFAISANT",D5="SATISFAISANT"),"Vérifié-Poursuivre","Non vérifié-consulter votre spécialiste de la SCHL")</f>
        <v>Non vérifié-consulter votre spécialiste de la SCHL</v>
      </c>
    </row>
    <row r="9" spans="1:32" s="4" customFormat="1" x14ac:dyDescent="0.35">
      <c r="C9" s="139" t="s">
        <v>264</v>
      </c>
    </row>
    <row r="10" spans="1:32" s="4" customFormat="1" x14ac:dyDescent="0.35"/>
    <row r="11" spans="1:32" s="4" customFormat="1" x14ac:dyDescent="0.35"/>
    <row r="12" spans="1:32" s="4" customFormat="1" x14ac:dyDescent="0.35"/>
    <row r="13" spans="1:32" s="4" customFormat="1" x14ac:dyDescent="0.35"/>
    <row r="14" spans="1:32" s="4" customFormat="1" x14ac:dyDescent="0.35"/>
    <row r="15" spans="1:32" s="4" customFormat="1" x14ac:dyDescent="0.35"/>
    <row r="16" spans="1:32" s="4" customFormat="1" x14ac:dyDescent="0.35"/>
    <row r="17" s="4" customFormat="1" x14ac:dyDescent="0.35"/>
    <row r="18" s="4" customFormat="1" x14ac:dyDescent="0.35"/>
    <row r="19" s="4" customFormat="1" x14ac:dyDescent="0.35"/>
    <row r="20" s="4" customFormat="1" x14ac:dyDescent="0.35"/>
    <row r="21" s="4" customFormat="1" x14ac:dyDescent="0.35"/>
    <row r="22" s="4" customFormat="1" x14ac:dyDescent="0.35"/>
    <row r="23" s="4" customFormat="1" x14ac:dyDescent="0.35"/>
    <row r="24" s="4" customFormat="1" x14ac:dyDescent="0.35"/>
    <row r="25" s="4" customFormat="1" x14ac:dyDescent="0.35"/>
    <row r="26" s="4" customFormat="1" x14ac:dyDescent="0.35"/>
    <row r="27" s="4" customFormat="1" x14ac:dyDescent="0.35"/>
    <row r="28" s="4" customFormat="1" x14ac:dyDescent="0.35"/>
    <row r="29" s="4" customFormat="1" x14ac:dyDescent="0.35"/>
    <row r="30" s="4" customFormat="1" x14ac:dyDescent="0.35"/>
    <row r="31" s="4" customFormat="1" x14ac:dyDescent="0.35"/>
    <row r="32" s="4" customFormat="1" x14ac:dyDescent="0.35"/>
    <row r="33" s="4" customFormat="1" x14ac:dyDescent="0.35"/>
    <row r="34" s="4" customFormat="1" x14ac:dyDescent="0.35"/>
    <row r="35" s="4" customFormat="1" x14ac:dyDescent="0.35"/>
    <row r="36" s="4" customFormat="1" x14ac:dyDescent="0.35"/>
    <row r="37" s="4" customFormat="1" x14ac:dyDescent="0.35"/>
    <row r="38" s="4" customFormat="1" x14ac:dyDescent="0.35"/>
  </sheetData>
  <sheetProtection algorithmName="SHA-512" hashValue="PWK+H2zYahNl+G2Li1HYYgvjO2MGdpCj3Zl/ZlBAqrjn67eqATjPBVAOwuotpgATU/ID/ZWJg3QpbsLTEc9AVw==" saltValue="6M6xtAyt+9krMJUOM/XXEw==" spinCount="100000" sheet="1" objects="1" scenarios="1"/>
  <mergeCells count="1">
    <mergeCell ref="C2:D2"/>
  </mergeCells>
  <conditionalFormatting sqref="D3:D5">
    <cfRule type="containsText" dxfId="11" priority="8" operator="containsText" text="FAIL">
      <formula>NOT(ISERROR(SEARCH("FAIL",D3)))</formula>
    </cfRule>
    <cfRule type="containsText" dxfId="10" priority="9" operator="containsText" text="PASS">
      <formula>NOT(ISERROR(SEARCH("PASS",D3)))</formula>
    </cfRule>
  </conditionalFormatting>
  <conditionalFormatting sqref="D8">
    <cfRule type="containsText" dxfId="9" priority="2" operator="containsText" text="non-vérifié">
      <formula>NOT(ISERROR(SEARCH("non-vérifié",D8)))</formula>
    </cfRule>
    <cfRule type="containsText" dxfId="8" priority="3" operator="containsText" text="Vérifié-Poursuivr">
      <formula>NOT(ISERROR(SEARCH("Vérifié-Poursuivr",D8)))</formula>
    </cfRule>
    <cfRule type="containsText" dxfId="7" priority="6" operator="containsText" text="not verified">
      <formula>NOT(ISERROR(SEARCH("not verified",D8)))</formula>
    </cfRule>
    <cfRule type="containsText" dxfId="6" priority="7" operator="containsText" text="verified">
      <formula>NOT(ISERROR(SEARCH("verified",D8)))</formula>
    </cfRule>
  </conditionalFormatting>
  <conditionalFormatting sqref="D5">
    <cfRule type="containsText" dxfId="5" priority="4" operator="containsText" text="Satisfaisant">
      <formula>NOT(ISERROR(SEARCH("Satisfaisant",D5)))</formula>
    </cfRule>
    <cfRule type="containsText" dxfId="4" priority="5" operator="containsText" text="Insatisfaisant">
      <formula>NOT(ISERROR(SEARCH("Insatisfaisant",D5)))</formula>
    </cfRule>
  </conditionalFormatting>
  <conditionalFormatting sqref="D6:D7">
    <cfRule type="containsText" dxfId="3" priority="1" operator="containsText" text="a">
      <formula>NOT(ISERROR(SEARCH("a",D6)))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F141"/>
  <sheetViews>
    <sheetView zoomScale="70" zoomScaleNormal="70" workbookViewId="0">
      <selection activeCell="G35" sqref="G35"/>
    </sheetView>
  </sheetViews>
  <sheetFormatPr defaultColWidth="8.7265625" defaultRowHeight="14.5" x14ac:dyDescent="0.35"/>
  <cols>
    <col min="1" max="1" width="8.7265625" style="4"/>
    <col min="2" max="2" width="2.26953125" style="4" customWidth="1"/>
    <col min="3" max="3" width="59.81640625" customWidth="1"/>
    <col min="4" max="4" width="59.453125" customWidth="1"/>
    <col min="5" max="5" width="7.81640625" style="4" customWidth="1"/>
    <col min="6" max="6" width="6.81640625" style="4" customWidth="1"/>
    <col min="7" max="7" width="36.7265625" style="4" bestFit="1" customWidth="1"/>
    <col min="8" max="8" width="18" style="4" bestFit="1" customWidth="1"/>
    <col min="9" max="9" width="26.81640625" style="4" customWidth="1"/>
    <col min="10" max="10" width="24.26953125" style="4" customWidth="1"/>
    <col min="11" max="32" width="8.7265625" style="4"/>
  </cols>
  <sheetData>
    <row r="1" spans="3:8" ht="15" thickBot="1" x14ac:dyDescent="0.4">
      <c r="C1" s="4"/>
      <c r="D1" s="4"/>
    </row>
    <row r="2" spans="3:8" s="4" customFormat="1" ht="21.5" thickBot="1" x14ac:dyDescent="0.55000000000000004">
      <c r="C2" s="250" t="str">
        <f>"Contribution unitaire éligible -"&amp;'Étape 1 - Questions'!D8</f>
        <v>Contribution unitaire éligible -</v>
      </c>
      <c r="D2" s="252"/>
    </row>
    <row r="3" spans="3:8" s="4" customFormat="1" ht="21" x14ac:dyDescent="0.5">
      <c r="C3" s="145" t="s">
        <v>149</v>
      </c>
      <c r="D3" s="146">
        <f>IF('Étape 1 - Questions'!D8=$D$68,D76,E76)</f>
        <v>15000</v>
      </c>
    </row>
    <row r="4" spans="3:8" s="4" customFormat="1" ht="21" x14ac:dyDescent="0.5">
      <c r="C4" s="147" t="s">
        <v>150</v>
      </c>
      <c r="D4" s="148" t="e">
        <f>IF('Étape 1 - Questions'!D8=$D$68,D77,E77)</f>
        <v>#DIV/0!</v>
      </c>
    </row>
    <row r="5" spans="3:8" s="4" customFormat="1" ht="21" x14ac:dyDescent="0.5">
      <c r="C5" s="147" t="s">
        <v>151</v>
      </c>
      <c r="D5" s="148">
        <f>IF('Étape 1 - Questions'!D8=$D$68,D79,E79)</f>
        <v>0</v>
      </c>
    </row>
    <row r="6" spans="3:8" s="4" customFormat="1" ht="21" x14ac:dyDescent="0.5">
      <c r="C6" s="147" t="s">
        <v>152</v>
      </c>
      <c r="D6" s="148">
        <f>IF('Étape 1 - Questions'!D8=$D$68,D78,E78)</f>
        <v>0</v>
      </c>
    </row>
    <row r="7" spans="3:8" s="4" customFormat="1" ht="21.5" thickBot="1" x14ac:dyDescent="0.55000000000000004">
      <c r="C7" s="149" t="s">
        <v>153</v>
      </c>
      <c r="D7" s="150" t="e">
        <f>D3+D4+D5+D6</f>
        <v>#DIV/0!</v>
      </c>
    </row>
    <row r="8" spans="3:8" s="4" customFormat="1" ht="15" thickBot="1" x14ac:dyDescent="0.4"/>
    <row r="9" spans="3:8" s="4" customFormat="1" ht="19" thickBot="1" x14ac:dyDescent="0.4">
      <c r="C9" s="270" t="s">
        <v>261</v>
      </c>
      <c r="D9" s="203" t="e">
        <f>IF(D10=D14,E14,IF(D10=D15,E15,IF(D10=D16,E16,0)))</f>
        <v>#DIV/0!</v>
      </c>
    </row>
    <row r="10" spans="3:8" s="4" customFormat="1" ht="21.5" thickBot="1" x14ac:dyDescent="0.55000000000000004">
      <c r="C10" s="271"/>
      <c r="D10" s="204" t="e">
        <f>IF('Étape 1 - Questions'!D7="O",MAX(D15,D14),MIN(D14,D15,D16))</f>
        <v>#DIV/0!</v>
      </c>
    </row>
    <row r="11" spans="3:8" s="4" customFormat="1" ht="43" customHeight="1" x14ac:dyDescent="0.35">
      <c r="C11" s="281" t="str">
        <f>IF('Étape 1 - Questions'!$D$6='Info menus déroulants (masquer)'!$E$60,"'* Financement du FLA = min (montant admissible par logement * nbre de logements, 30 % du coût total de l’ensemble, financement requis","'* Financement du FLA = min (montant admissible par logement * nbre de logements, 40 % du coût total de l’ensemble, financement requis" )</f>
        <v>'* Financement du FLA = min (montant admissible par logement * nbre de logements, 40 % du coût total de l’ensemble, financement requis</v>
      </c>
      <c r="D11" s="282"/>
    </row>
    <row r="12" spans="3:8" s="4" customFormat="1" hidden="1" x14ac:dyDescent="0.35">
      <c r="D12" s="31"/>
    </row>
    <row r="13" spans="3:8" s="4" customFormat="1" hidden="1" x14ac:dyDescent="0.35">
      <c r="C13" s="57" t="s">
        <v>86</v>
      </c>
      <c r="D13" s="57"/>
      <c r="E13" s="45"/>
      <c r="F13" s="45"/>
      <c r="G13" s="45"/>
      <c r="H13" s="45"/>
    </row>
    <row r="14" spans="3:8" s="4" customFormat="1" ht="18.5" hidden="1" x14ac:dyDescent="0.45">
      <c r="C14" s="58" t="s">
        <v>154</v>
      </c>
      <c r="D14" s="59" t="e">
        <f>D7*'Étape 2-Abordabilité des loyers'!D30</f>
        <v>#DIV/0!</v>
      </c>
      <c r="E14" s="45" t="s">
        <v>155</v>
      </c>
      <c r="F14" s="45"/>
      <c r="G14" s="45"/>
      <c r="H14" s="45"/>
    </row>
    <row r="15" spans="3:8" s="4" customFormat="1" ht="18.5" hidden="1" x14ac:dyDescent="0.45">
      <c r="C15" s="58" t="s">
        <v>156</v>
      </c>
      <c r="D15" s="59">
        <f>IF('Étape 1 - Questions'!$D$6='Info menus déroulants (masquer)'!$E$60, 0.3*'Étape 3 - budget immobilisation'!C5, 0.4*'Étape 3 - budget immobilisation'!C5)</f>
        <v>0</v>
      </c>
      <c r="E15" s="45" t="str">
        <f>IF('Étape 1 - Questions'!$D$6='Info menus déroulants (masquer)'!$E$60, "30 % du coût total de l’ensemble", "40 % du coût total de l’ensemble")</f>
        <v>40 % du coût total de l’ensemble</v>
      </c>
      <c r="F15" s="45"/>
      <c r="G15" s="45"/>
      <c r="H15" s="45"/>
    </row>
    <row r="16" spans="3:8" s="4" customFormat="1" ht="18.5" hidden="1" x14ac:dyDescent="0.45">
      <c r="C16" s="58" t="s">
        <v>157</v>
      </c>
      <c r="D16" s="60">
        <f>'Étape 3 - budget immobilisation'!C15</f>
        <v>0</v>
      </c>
      <c r="E16" s="45" t="s">
        <v>158</v>
      </c>
      <c r="F16" s="45"/>
      <c r="G16" s="45"/>
      <c r="H16" s="45"/>
    </row>
    <row r="17" spans="2:5" s="4" customFormat="1" ht="15" thickBot="1" x14ac:dyDescent="0.4"/>
    <row r="18" spans="2:5" s="4" customFormat="1" ht="11.15" customHeight="1" x14ac:dyDescent="0.35">
      <c r="B18" s="96"/>
      <c r="C18" s="120"/>
      <c r="D18" s="120"/>
      <c r="E18" s="121"/>
    </row>
    <row r="19" spans="2:5" s="4" customFormat="1" ht="21" x14ac:dyDescent="0.5">
      <c r="B19" s="97"/>
      <c r="C19" s="279" t="s">
        <v>159</v>
      </c>
      <c r="D19" s="279"/>
      <c r="E19" s="122"/>
    </row>
    <row r="20" spans="2:5" s="4" customFormat="1" ht="18.5" x14ac:dyDescent="0.45">
      <c r="B20" s="97"/>
      <c r="C20" s="100" t="s">
        <v>160</v>
      </c>
      <c r="D20" s="112"/>
      <c r="E20" s="122"/>
    </row>
    <row r="21" spans="2:5" s="4" customFormat="1" ht="52.5" customHeight="1" x14ac:dyDescent="0.35">
      <c r="B21" s="97"/>
      <c r="C21" s="277" t="s">
        <v>254</v>
      </c>
      <c r="D21" s="277"/>
      <c r="E21" s="123"/>
    </row>
    <row r="22" spans="2:5" s="4" customFormat="1" ht="15.5" x14ac:dyDescent="0.35">
      <c r="B22" s="97"/>
      <c r="C22" s="56"/>
      <c r="D22" s="112"/>
      <c r="E22" s="122"/>
    </row>
    <row r="23" spans="2:5" s="4" customFormat="1" ht="18.5" x14ac:dyDescent="0.45">
      <c r="B23" s="97"/>
      <c r="C23" s="100" t="s">
        <v>161</v>
      </c>
      <c r="D23" s="112"/>
      <c r="E23" s="122"/>
    </row>
    <row r="24" spans="2:5" s="4" customFormat="1" ht="41.5" customHeight="1" x14ac:dyDescent="0.35">
      <c r="B24" s="97"/>
      <c r="C24" s="280" t="s">
        <v>162</v>
      </c>
      <c r="D24" s="280"/>
      <c r="E24" s="124"/>
    </row>
    <row r="25" spans="2:5" s="4" customFormat="1" ht="16" thickBot="1" x14ac:dyDescent="0.4">
      <c r="B25" s="97"/>
      <c r="C25" s="125"/>
      <c r="D25" s="112"/>
      <c r="E25" s="122"/>
    </row>
    <row r="26" spans="2:5" s="4" customFormat="1" ht="16" thickBot="1" x14ac:dyDescent="0.4">
      <c r="B26" s="97"/>
      <c r="C26" s="65"/>
      <c r="D26" s="66" t="s">
        <v>163</v>
      </c>
      <c r="E26" s="122"/>
    </row>
    <row r="27" spans="2:5" s="4" customFormat="1" ht="31.5" customHeight="1" x14ac:dyDescent="0.35">
      <c r="B27" s="97"/>
      <c r="C27" s="135" t="s">
        <v>164</v>
      </c>
      <c r="D27" s="136" t="str">
        <f>E63</f>
        <v>Au moins 40 % des logements offerts à un loyer inférieur à 70 % du LMéM</v>
      </c>
      <c r="E27" s="122"/>
    </row>
    <row r="28" spans="2:5" s="4" customFormat="1" ht="25.5" customHeight="1" thickBot="1" x14ac:dyDescent="0.4">
      <c r="B28" s="97"/>
      <c r="C28" s="137" t="s">
        <v>165</v>
      </c>
      <c r="D28" s="136" t="str">
        <f>E64</f>
        <v>&gt; Réduction de 35 % de la consommation énergétique et des émissions de GES.</v>
      </c>
      <c r="E28" s="122"/>
    </row>
    <row r="29" spans="2:5" s="4" customFormat="1" ht="30" customHeight="1" thickBot="1" x14ac:dyDescent="0.4">
      <c r="B29" s="97"/>
      <c r="C29" s="137" t="s">
        <v>166</v>
      </c>
      <c r="D29" s="138" t="str">
        <f>E65</f>
        <v>&gt; Réduction de 25 % de la consommation énergétique et des émissions de GES.</v>
      </c>
      <c r="E29" s="122"/>
    </row>
    <row r="30" spans="2:5" s="4" customFormat="1" ht="27" thickBot="1" x14ac:dyDescent="0.4">
      <c r="B30" s="97"/>
      <c r="C30" s="137" t="s">
        <v>167</v>
      </c>
      <c r="D30" s="138" t="str">
        <f>D28</f>
        <v>&gt; Réduction de 35 % de la consommation énergétique et des émissions de GES.</v>
      </c>
      <c r="E30" s="122"/>
    </row>
    <row r="31" spans="2:5" s="4" customFormat="1" ht="15.5" x14ac:dyDescent="0.35">
      <c r="B31" s="97"/>
      <c r="C31" s="56"/>
      <c r="D31" s="112"/>
      <c r="E31" s="122"/>
    </row>
    <row r="32" spans="2:5" s="4" customFormat="1" ht="18.5" x14ac:dyDescent="0.45">
      <c r="B32" s="97"/>
      <c r="C32" s="100" t="s">
        <v>168</v>
      </c>
      <c r="D32" s="112"/>
      <c r="E32" s="122"/>
    </row>
    <row r="33" spans="2:9" s="4" customFormat="1" ht="15.5" x14ac:dyDescent="0.35">
      <c r="B33" s="97"/>
      <c r="C33" s="277" t="s">
        <v>169</v>
      </c>
      <c r="D33" s="277"/>
      <c r="E33" s="278"/>
    </row>
    <row r="34" spans="2:9" s="4" customFormat="1" ht="11.15" customHeight="1" x14ac:dyDescent="0.35">
      <c r="B34" s="97"/>
      <c r="C34" s="126"/>
      <c r="D34" s="126"/>
      <c r="E34" s="127"/>
    </row>
    <row r="35" spans="2:9" s="4" customFormat="1" ht="15.5" x14ac:dyDescent="0.35">
      <c r="B35" s="97"/>
      <c r="C35" s="128" t="s">
        <v>170</v>
      </c>
      <c r="D35" s="126"/>
      <c r="E35" s="127"/>
    </row>
    <row r="36" spans="2:9" s="4" customFormat="1" ht="15.5" x14ac:dyDescent="0.35">
      <c r="B36" s="97"/>
      <c r="C36" s="128" t="s">
        <v>171</v>
      </c>
      <c r="D36" s="126"/>
      <c r="E36" s="127"/>
    </row>
    <row r="37" spans="2:9" s="4" customFormat="1" ht="15.5" x14ac:dyDescent="0.35">
      <c r="B37" s="97"/>
      <c r="C37" s="128" t="s">
        <v>172</v>
      </c>
      <c r="D37" s="126"/>
      <c r="E37" s="127"/>
    </row>
    <row r="38" spans="2:9" s="4" customFormat="1" ht="15.5" x14ac:dyDescent="0.35">
      <c r="B38" s="97"/>
      <c r="C38" s="126"/>
      <c r="D38" s="126"/>
      <c r="E38" s="127"/>
    </row>
    <row r="39" spans="2:9" s="4" customFormat="1" ht="18.5" x14ac:dyDescent="0.45">
      <c r="B39" s="97"/>
      <c r="C39" s="100" t="s">
        <v>173</v>
      </c>
      <c r="D39" s="112"/>
      <c r="E39" s="122"/>
    </row>
    <row r="40" spans="2:9" s="4" customFormat="1" ht="72.650000000000006" customHeight="1" x14ac:dyDescent="0.35">
      <c r="B40" s="97"/>
      <c r="C40" s="275" t="s">
        <v>174</v>
      </c>
      <c r="D40" s="275"/>
      <c r="E40" s="276"/>
    </row>
    <row r="41" spans="2:9" s="4" customFormat="1" ht="21" customHeight="1" x14ac:dyDescent="0.35">
      <c r="B41" s="97"/>
      <c r="C41" s="129" t="s">
        <v>175</v>
      </c>
      <c r="D41" s="130"/>
      <c r="E41" s="131"/>
    </row>
    <row r="42" spans="2:9" s="4" customFormat="1" ht="21" customHeight="1" x14ac:dyDescent="0.35">
      <c r="B42" s="97"/>
      <c r="C42" s="129" t="s">
        <v>176</v>
      </c>
      <c r="D42" s="130"/>
      <c r="E42" s="131"/>
    </row>
    <row r="43" spans="2:9" s="4" customFormat="1" ht="16" thickBot="1" x14ac:dyDescent="0.4">
      <c r="B43" s="98"/>
      <c r="C43" s="132"/>
      <c r="D43" s="133"/>
      <c r="E43" s="134"/>
    </row>
    <row r="44" spans="2:9" s="4" customFormat="1" ht="21.75" customHeight="1" x14ac:dyDescent="0.35"/>
    <row r="45" spans="2:9" s="4" customFormat="1" x14ac:dyDescent="0.35">
      <c r="C45" s="30"/>
    </row>
    <row r="46" spans="2:9" s="4" customFormat="1" hidden="1" x14ac:dyDescent="0.35">
      <c r="C46" s="274" t="s">
        <v>143</v>
      </c>
      <c r="D46" s="274"/>
      <c r="E46" s="274"/>
      <c r="F46" s="274"/>
      <c r="G46" s="274"/>
      <c r="H46" s="274"/>
    </row>
    <row r="47" spans="2:9" s="4" customFormat="1" ht="15" hidden="1" thickBot="1" x14ac:dyDescent="0.4">
      <c r="C47" s="27" t="s">
        <v>177</v>
      </c>
    </row>
    <row r="48" spans="2:9" s="4" customFormat="1" ht="15" hidden="1" thickBot="1" x14ac:dyDescent="0.4">
      <c r="C48" s="21" t="s">
        <v>178</v>
      </c>
      <c r="D48" s="17" t="s">
        <v>179</v>
      </c>
      <c r="E48" s="18" t="s">
        <v>180</v>
      </c>
      <c r="G48" s="21" t="s">
        <v>178</v>
      </c>
      <c r="H48" s="18" t="s">
        <v>181</v>
      </c>
      <c r="I48" s="54"/>
    </row>
    <row r="49" spans="3:8" s="4" customFormat="1" hidden="1" x14ac:dyDescent="0.35">
      <c r="C49" s="11" t="s">
        <v>182</v>
      </c>
      <c r="D49" s="26">
        <v>0.3</v>
      </c>
      <c r="E49" s="22">
        <v>0.4</v>
      </c>
      <c r="G49" s="11" t="s">
        <v>182</v>
      </c>
      <c r="H49" s="23" t="e">
        <f>IF('Étape 2-Abordabilité des loyers'!D10&lt;$D$49,"DOES NOT MEET",IF('Étape 2-Abordabilité des loyers'!D10&lt;'Étape 6-Financement du FLA'!$E$49,"MEETS","EXCEEDS"))</f>
        <v>#DIV/0!</v>
      </c>
    </row>
    <row r="50" spans="3:8" s="4" customFormat="1" hidden="1" x14ac:dyDescent="0.35">
      <c r="C50" s="11" t="s">
        <v>183</v>
      </c>
      <c r="D50" s="26">
        <v>0.8</v>
      </c>
      <c r="E50" s="22">
        <v>0.7</v>
      </c>
      <c r="G50" s="11" t="s">
        <v>183</v>
      </c>
      <c r="H50" s="23" t="str">
        <f>IF('Étape 2-Abordabilité des loyers'!G11&gt;$D$50,"DOES NOT MEET",IF('Étape 2-Abordabilité des loyers'!G11&lt;$E$50,"EXCEEDS","MEETS"))</f>
        <v>DOES NOT MEET</v>
      </c>
    </row>
    <row r="51" spans="3:8" s="4" customFormat="1" ht="15" hidden="1" thickBot="1" x14ac:dyDescent="0.4">
      <c r="C51" s="12" t="s">
        <v>5</v>
      </c>
      <c r="D51" s="28">
        <v>0.25</v>
      </c>
      <c r="E51" s="24">
        <v>0.3</v>
      </c>
      <c r="G51" s="12" t="s">
        <v>5</v>
      </c>
      <c r="H51" s="25" t="e">
        <f>VLOOKUP('Étape 1 - Questions'!D11,'Étape 6-Financement du FLA'!$C$54:$D$59,2,0)</f>
        <v>#N/A</v>
      </c>
    </row>
    <row r="52" spans="3:8" s="4" customFormat="1" ht="15" hidden="1" thickBot="1" x14ac:dyDescent="0.4">
      <c r="D52" s="26"/>
      <c r="E52" s="26"/>
      <c r="G52" s="4" t="s">
        <v>184</v>
      </c>
      <c r="H52" s="5" t="e">
        <f>IF(AND(H49="EXCEEDS",H50="EXCEEDS",H51="EXCEEDS"),"EXCEEDS","MEETS")</f>
        <v>#DIV/0!</v>
      </c>
    </row>
    <row r="53" spans="3:8" s="4" customFormat="1" ht="15" hidden="1" thickBot="1" x14ac:dyDescent="0.4">
      <c r="C53" s="67" t="s">
        <v>185</v>
      </c>
      <c r="D53" s="15"/>
      <c r="E53" s="6"/>
      <c r="H53" s="5"/>
    </row>
    <row r="54" spans="3:8" s="4" customFormat="1" ht="15" hidden="1" thickBot="1" x14ac:dyDescent="0.4">
      <c r="C54" s="14" t="s">
        <v>186</v>
      </c>
      <c r="D54" s="15" t="s">
        <v>187</v>
      </c>
      <c r="G54" s="272" t="s">
        <v>3</v>
      </c>
      <c r="H54" s="273"/>
    </row>
    <row r="55" spans="3:8" s="4" customFormat="1" hidden="1" x14ac:dyDescent="0.35">
      <c r="C55" s="11" t="s">
        <v>188</v>
      </c>
      <c r="D55" s="16" t="s">
        <v>189</v>
      </c>
      <c r="G55" s="50" t="s">
        <v>190</v>
      </c>
      <c r="H55" s="52" t="e">
        <f>'Étape 2-Abordabilité des loyers'!D10</f>
        <v>#DIV/0!</v>
      </c>
    </row>
    <row r="56" spans="3:8" s="4" customFormat="1" ht="15" hidden="1" thickBot="1" x14ac:dyDescent="0.4">
      <c r="C56" s="11" t="s">
        <v>191</v>
      </c>
      <c r="D56" s="16" t="s">
        <v>187</v>
      </c>
      <c r="G56" s="51" t="s">
        <v>192</v>
      </c>
      <c r="H56" s="53" t="str">
        <f>'Étape 2-Abordabilité des loyers'!G11</f>
        <v>N/A</v>
      </c>
    </row>
    <row r="57" spans="3:8" s="4" customFormat="1" ht="15" hidden="1" thickBot="1" x14ac:dyDescent="0.4">
      <c r="C57" s="11" t="s">
        <v>193</v>
      </c>
      <c r="D57" s="16" t="s">
        <v>189</v>
      </c>
      <c r="G57" s="47" t="s">
        <v>194</v>
      </c>
      <c r="H57" s="49" t="e">
        <f>IF(AND(H49="Exceeds",H50="EXCEEDS"),"EXCEEDS","MEETS")</f>
        <v>#DIV/0!</v>
      </c>
    </row>
    <row r="58" spans="3:8" s="4" customFormat="1" hidden="1" x14ac:dyDescent="0.35">
      <c r="C58" s="11" t="s">
        <v>195</v>
      </c>
      <c r="D58" s="16" t="s">
        <v>187</v>
      </c>
      <c r="G58" s="46"/>
      <c r="H58" s="48"/>
    </row>
    <row r="59" spans="3:8" s="4" customFormat="1" ht="15" hidden="1" thickBot="1" x14ac:dyDescent="0.4">
      <c r="C59" s="12" t="s">
        <v>196</v>
      </c>
      <c r="D59" s="13" t="s">
        <v>189</v>
      </c>
      <c r="G59" s="63" t="s">
        <v>197</v>
      </c>
      <c r="H59" s="64" t="str">
        <f>IF(OR('Étape 2-Abordabilité des loyers'!$D$27='Étape 6-Financement du FLA'!C42,'Étape 2-Abordabilité des loyers'!$D$27='Étape 6-Financement du FLA'!C41),"Y","N")</f>
        <v>N</v>
      </c>
    </row>
    <row r="60" spans="3:8" s="4" customFormat="1" hidden="1" x14ac:dyDescent="0.35">
      <c r="C60" s="6"/>
    </row>
    <row r="61" spans="3:8" s="4" customFormat="1" hidden="1" x14ac:dyDescent="0.35"/>
    <row r="62" spans="3:8" s="4" customFormat="1" hidden="1" x14ac:dyDescent="0.35">
      <c r="D62" s="27" t="s">
        <v>198</v>
      </c>
    </row>
    <row r="63" spans="3:8" s="4" customFormat="1" hidden="1" x14ac:dyDescent="0.35">
      <c r="D63" s="4" t="s">
        <v>199</v>
      </c>
      <c r="E63" s="4" t="s">
        <v>200</v>
      </c>
    </row>
    <row r="64" spans="3:8" s="4" customFormat="1" hidden="1" x14ac:dyDescent="0.35">
      <c r="C64" s="4">
        <v>2015</v>
      </c>
      <c r="D64" s="4" t="s">
        <v>199</v>
      </c>
      <c r="E64" s="4" t="s">
        <v>201</v>
      </c>
    </row>
    <row r="65" spans="3:6" s="4" customFormat="1" hidden="1" x14ac:dyDescent="0.35">
      <c r="C65" s="4">
        <v>2017</v>
      </c>
      <c r="D65" s="4" t="s">
        <v>199</v>
      </c>
      <c r="E65" s="4" t="s">
        <v>202</v>
      </c>
    </row>
    <row r="66" spans="3:6" s="4" customFormat="1" hidden="1" x14ac:dyDescent="0.35"/>
    <row r="67" spans="3:6" s="4" customFormat="1" hidden="1" x14ac:dyDescent="0.35"/>
    <row r="68" spans="3:6" s="4" customFormat="1" hidden="1" x14ac:dyDescent="0.35">
      <c r="D68" s="46" t="s">
        <v>203</v>
      </c>
      <c r="E68" s="6" t="s">
        <v>204</v>
      </c>
    </row>
    <row r="69" spans="3:6" s="4" customFormat="1" hidden="1" x14ac:dyDescent="0.35">
      <c r="C69" s="89" t="s">
        <v>205</v>
      </c>
      <c r="D69" s="70">
        <v>50000</v>
      </c>
      <c r="E69" s="80">
        <v>15000</v>
      </c>
    </row>
    <row r="70" spans="3:6" s="4" customFormat="1" hidden="1" x14ac:dyDescent="0.35">
      <c r="C70" s="71" t="s">
        <v>206</v>
      </c>
      <c r="D70" s="74"/>
      <c r="E70" s="81"/>
    </row>
    <row r="71" spans="3:6" s="4" customFormat="1" hidden="1" x14ac:dyDescent="0.35">
      <c r="C71" s="72" t="s">
        <v>207</v>
      </c>
      <c r="D71" s="75">
        <v>25000</v>
      </c>
      <c r="E71" s="82">
        <v>5000</v>
      </c>
    </row>
    <row r="72" spans="3:6" s="4" customFormat="1" hidden="1" x14ac:dyDescent="0.35">
      <c r="C72" s="72" t="s">
        <v>208</v>
      </c>
      <c r="D72" s="75">
        <v>25000</v>
      </c>
      <c r="E72" s="82">
        <v>5000</v>
      </c>
    </row>
    <row r="73" spans="3:6" s="4" customFormat="1" hidden="1" x14ac:dyDescent="0.35">
      <c r="C73" s="73" t="s">
        <v>209</v>
      </c>
      <c r="D73" s="76">
        <v>25000</v>
      </c>
      <c r="E73" s="83">
        <v>5000</v>
      </c>
    </row>
    <row r="74" spans="3:6" s="4" customFormat="1" hidden="1" x14ac:dyDescent="0.35"/>
    <row r="75" spans="3:6" s="4" customFormat="1" hidden="1" x14ac:dyDescent="0.35">
      <c r="C75" s="71" t="s">
        <v>210</v>
      </c>
      <c r="D75" s="68"/>
      <c r="E75" s="77"/>
    </row>
    <row r="76" spans="3:6" s="4" customFormat="1" hidden="1" x14ac:dyDescent="0.35">
      <c r="C76" s="72" t="s">
        <v>205</v>
      </c>
      <c r="D76" s="86">
        <f>D69</f>
        <v>50000</v>
      </c>
      <c r="E76" s="84">
        <f>E69</f>
        <v>15000</v>
      </c>
    </row>
    <row r="77" spans="3:6" s="4" customFormat="1" hidden="1" x14ac:dyDescent="0.35">
      <c r="C77" s="72" t="s">
        <v>207</v>
      </c>
      <c r="D77" s="86" t="e">
        <f>IF($H$52="EXCEEDS",$D$71,0)</f>
        <v>#DIV/0!</v>
      </c>
      <c r="E77" s="78" t="e">
        <f>IF($H$52="EXCEEDS",$E$71,0)</f>
        <v>#DIV/0!</v>
      </c>
      <c r="F77" s="4" t="e">
        <f>H57</f>
        <v>#DIV/0!</v>
      </c>
    </row>
    <row r="78" spans="3:6" s="4" customFormat="1" hidden="1" x14ac:dyDescent="0.35">
      <c r="C78" s="72" t="s">
        <v>208</v>
      </c>
      <c r="D78" s="87">
        <f>IF(H59="Y",$D$72,0)</f>
        <v>0</v>
      </c>
      <c r="E78" s="78">
        <f>IF(H59="Y",$E$72,0)</f>
        <v>0</v>
      </c>
      <c r="F78" s="4" t="str">
        <f>H59</f>
        <v>N</v>
      </c>
    </row>
    <row r="79" spans="3:6" s="4" customFormat="1" hidden="1" x14ac:dyDescent="0.35">
      <c r="C79" s="72" t="s">
        <v>209</v>
      </c>
      <c r="D79" s="87">
        <f>IF('Étape 1 - Questions'!D9="Oui", $D$73, 0)</f>
        <v>0</v>
      </c>
      <c r="E79" s="79">
        <f>IF('Étape 1 - Questions'!D9="Oui", $E$73, 0)</f>
        <v>0</v>
      </c>
      <c r="F79" s="4">
        <f>'Étape 1 - Questions'!D9</f>
        <v>0</v>
      </c>
    </row>
    <row r="80" spans="3:6" s="4" customFormat="1" hidden="1" x14ac:dyDescent="0.35">
      <c r="C80" s="69" t="s">
        <v>184</v>
      </c>
      <c r="D80" s="88" t="e">
        <f>SUM(D76:D79)</f>
        <v>#DIV/0!</v>
      </c>
      <c r="E80" s="85" t="e">
        <f>SUM(E76:E79)</f>
        <v>#DIV/0!</v>
      </c>
    </row>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pans="3:4" x14ac:dyDescent="0.35">
      <c r="C113" s="4"/>
      <c r="D113" s="4"/>
    </row>
    <row r="114" spans="3:4" x14ac:dyDescent="0.35">
      <c r="C114" s="4"/>
      <c r="D114" s="4"/>
    </row>
    <row r="115" spans="3:4" x14ac:dyDescent="0.35">
      <c r="C115" s="4"/>
      <c r="D115" s="4"/>
    </row>
    <row r="116" spans="3:4" x14ac:dyDescent="0.35">
      <c r="C116" s="4"/>
      <c r="D116" s="4"/>
    </row>
    <row r="117" spans="3:4" x14ac:dyDescent="0.35">
      <c r="C117" s="4"/>
      <c r="D117" s="4"/>
    </row>
    <row r="118" spans="3:4" x14ac:dyDescent="0.35">
      <c r="C118" s="4"/>
      <c r="D118" s="4"/>
    </row>
    <row r="119" spans="3:4" x14ac:dyDescent="0.35">
      <c r="C119" s="4"/>
      <c r="D119" s="4"/>
    </row>
    <row r="120" spans="3:4" x14ac:dyDescent="0.35">
      <c r="C120" s="4"/>
      <c r="D120" s="4"/>
    </row>
    <row r="121" spans="3:4" x14ac:dyDescent="0.35">
      <c r="C121" s="4"/>
      <c r="D121" s="4"/>
    </row>
    <row r="122" spans="3:4" x14ac:dyDescent="0.35">
      <c r="C122" s="4"/>
      <c r="D122" s="4"/>
    </row>
    <row r="123" spans="3:4" x14ac:dyDescent="0.35">
      <c r="C123" s="4"/>
      <c r="D123" s="4"/>
    </row>
    <row r="124" spans="3:4" x14ac:dyDescent="0.35">
      <c r="C124" s="4"/>
      <c r="D124" s="4"/>
    </row>
    <row r="125" spans="3:4" x14ac:dyDescent="0.35">
      <c r="C125" s="4"/>
      <c r="D125" s="4"/>
    </row>
    <row r="126" spans="3:4" x14ac:dyDescent="0.35">
      <c r="C126" s="4"/>
      <c r="D126" s="4"/>
    </row>
    <row r="127" spans="3:4" x14ac:dyDescent="0.35">
      <c r="C127" s="4"/>
      <c r="D127" s="4"/>
    </row>
    <row r="128" spans="3:4" x14ac:dyDescent="0.35">
      <c r="C128" s="4"/>
      <c r="D128" s="4"/>
    </row>
    <row r="129" spans="3:4" x14ac:dyDescent="0.35">
      <c r="C129" s="4"/>
      <c r="D129" s="4"/>
    </row>
    <row r="130" spans="3:4" x14ac:dyDescent="0.35">
      <c r="C130" s="4"/>
      <c r="D130" s="4"/>
    </row>
    <row r="131" spans="3:4" x14ac:dyDescent="0.35">
      <c r="C131" s="4"/>
      <c r="D131" s="4"/>
    </row>
    <row r="132" spans="3:4" x14ac:dyDescent="0.35">
      <c r="C132" s="4"/>
      <c r="D132" s="4"/>
    </row>
    <row r="133" spans="3:4" x14ac:dyDescent="0.35">
      <c r="C133" s="4"/>
      <c r="D133" s="4"/>
    </row>
    <row r="134" spans="3:4" x14ac:dyDescent="0.35">
      <c r="C134" s="4"/>
      <c r="D134" s="4"/>
    </row>
    <row r="135" spans="3:4" x14ac:dyDescent="0.35">
      <c r="C135" s="4"/>
      <c r="D135" s="4"/>
    </row>
    <row r="136" spans="3:4" x14ac:dyDescent="0.35">
      <c r="C136" s="4"/>
      <c r="D136" s="4"/>
    </row>
    <row r="137" spans="3:4" x14ac:dyDescent="0.35">
      <c r="C137" s="4"/>
      <c r="D137" s="4"/>
    </row>
    <row r="138" spans="3:4" x14ac:dyDescent="0.35">
      <c r="C138" s="4"/>
      <c r="D138" s="4"/>
    </row>
    <row r="139" spans="3:4" x14ac:dyDescent="0.35">
      <c r="C139" s="4"/>
      <c r="D139" s="4"/>
    </row>
    <row r="140" spans="3:4" x14ac:dyDescent="0.35">
      <c r="C140" s="4"/>
      <c r="D140" s="4"/>
    </row>
    <row r="141" spans="3:4" x14ac:dyDescent="0.35">
      <c r="C141" s="4"/>
      <c r="D141" s="4"/>
    </row>
  </sheetData>
  <sheetProtection algorithmName="SHA-512" hashValue="zUKDlPKkZy019GOtgD9oj7dim/4+mdj8urPQhDI7mpCZ8PxhMQS8cD4OGa/DhB45sqoNVpg9w3PQAlfb1Zaoxw==" saltValue="Ep3Hnvie8kd+hNpR7xImdw==" spinCount="100000" sheet="1" objects="1" scenarios="1"/>
  <mergeCells count="10">
    <mergeCell ref="C9:C10"/>
    <mergeCell ref="C2:D2"/>
    <mergeCell ref="G54:H54"/>
    <mergeCell ref="C46:H46"/>
    <mergeCell ref="C40:E40"/>
    <mergeCell ref="C33:E33"/>
    <mergeCell ref="C19:D19"/>
    <mergeCell ref="C21:D21"/>
    <mergeCell ref="C24:D24"/>
    <mergeCell ref="C11:D11"/>
  </mergeCells>
  <conditionalFormatting sqref="D27">
    <cfRule type="containsText" dxfId="2" priority="14" operator="containsText" text="Y">
      <formula>NOT(ISERROR(SEARCH("Y",D27)))</formula>
    </cfRule>
  </conditionalFormatting>
  <hyperlinks>
    <hyperlink ref="C41" r:id="rId1" location="Profile/2270/3/Toronto" display="1) Toronto" xr:uid="{00000000-0004-0000-0400-000000000000}"/>
    <hyperlink ref="C42" r:id="rId2" location="Profile/2410/3/Vancouver" display="2) Vancouver" xr:uid="{00000000-0004-0000-0400-000001000000}"/>
    <hyperlink ref="C35" r:id="rId3" xr:uid="{00000000-0004-0000-0400-000002000000}"/>
    <hyperlink ref="C36" r:id="rId4" xr:uid="{00000000-0004-0000-0400-000003000000}"/>
    <hyperlink ref="C37" r:id="rId5" xr:uid="{00000000-0004-0000-0400-000004000000}"/>
  </hyperlinks>
  <pageMargins left="0.7" right="0.7" top="0.75" bottom="0.75" header="0.3" footer="0.3"/>
  <pageSetup orientation="portrait" r:id="rId6"/>
  <extLst>
    <ext xmlns:x14="http://schemas.microsoft.com/office/spreadsheetml/2009/9/main" uri="{78C0D931-6437-407d-A8EE-F0AAD7539E65}">
      <x14:conditionalFormattings>
        <x14:conditionalFormatting xmlns:xm="http://schemas.microsoft.com/office/excel/2006/main">
          <x14:cfRule type="containsText" priority="17" operator="containsText" id="{B8AC63E2-A356-4860-A759-F10B0B3309C4}">
            <xm:f>NOT(ISERROR(SEARCH(-Y,D27)))</xm:f>
            <xm:f>-Y</xm:f>
            <x14:dxf>
              <font>
                <color rgb="FF9C0006"/>
              </font>
              <fill>
                <patternFill>
                  <bgColor rgb="FFFFC7CE"/>
                </patternFill>
              </fill>
            </x14:dxf>
          </x14:cfRule>
          <x14:cfRule type="containsText" priority="18" operator="containsText" id="{E6E003ED-15C0-468B-8333-6E2E078E381C}">
            <xm:f>NOT(ISERROR(SEARCH(-Y,D27)))</xm:f>
            <xm:f>-Y</xm:f>
            <x14:dxf>
              <font>
                <color rgb="FF006100"/>
              </font>
              <fill>
                <patternFill>
                  <bgColor rgb="FFC6EFCE"/>
                </patternFill>
              </fill>
            </x14:dxf>
          </x14:cfRule>
          <xm:sqref>D27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E3:E60"/>
  <sheetViews>
    <sheetView topLeftCell="E42" workbookViewId="0">
      <selection activeCell="E61" sqref="E61"/>
    </sheetView>
  </sheetViews>
  <sheetFormatPr defaultColWidth="8.7265625" defaultRowHeight="14.5" x14ac:dyDescent="0.35"/>
  <cols>
    <col min="5" max="5" width="47.1796875" bestFit="1" customWidth="1"/>
    <col min="6" max="6" width="17.81640625" bestFit="1" customWidth="1"/>
    <col min="7" max="7" width="19.453125" bestFit="1" customWidth="1"/>
  </cols>
  <sheetData>
    <row r="3" spans="5:5" x14ac:dyDescent="0.35">
      <c r="E3" s="1" t="s">
        <v>211</v>
      </c>
    </row>
    <row r="4" spans="5:5" x14ac:dyDescent="0.35">
      <c r="E4" t="s">
        <v>212</v>
      </c>
    </row>
    <row r="5" spans="5:5" x14ac:dyDescent="0.35">
      <c r="E5" t="s">
        <v>213</v>
      </c>
    </row>
    <row r="6" spans="5:5" x14ac:dyDescent="0.35">
      <c r="E6" t="s">
        <v>214</v>
      </c>
    </row>
    <row r="7" spans="5:5" x14ac:dyDescent="0.35">
      <c r="E7" t="s">
        <v>215</v>
      </c>
    </row>
    <row r="8" spans="5:5" x14ac:dyDescent="0.35">
      <c r="E8" t="s">
        <v>216</v>
      </c>
    </row>
    <row r="9" spans="5:5" x14ac:dyDescent="0.35">
      <c r="E9" t="s">
        <v>217</v>
      </c>
    </row>
    <row r="10" spans="5:5" x14ac:dyDescent="0.35">
      <c r="E10" t="s">
        <v>218</v>
      </c>
    </row>
    <row r="11" spans="5:5" x14ac:dyDescent="0.35">
      <c r="E11" t="s">
        <v>219</v>
      </c>
    </row>
    <row r="12" spans="5:5" x14ac:dyDescent="0.35">
      <c r="E12" t="s">
        <v>220</v>
      </c>
    </row>
    <row r="13" spans="5:5" x14ac:dyDescent="0.35">
      <c r="E13" t="s">
        <v>221</v>
      </c>
    </row>
    <row r="14" spans="5:5" x14ac:dyDescent="0.35">
      <c r="E14" t="s">
        <v>222</v>
      </c>
    </row>
    <row r="15" spans="5:5" x14ac:dyDescent="0.35">
      <c r="E15" t="s">
        <v>223</v>
      </c>
    </row>
    <row r="17" spans="5:5" x14ac:dyDescent="0.35">
      <c r="E17" s="2" t="s">
        <v>51</v>
      </c>
    </row>
    <row r="18" spans="5:5" x14ac:dyDescent="0.35">
      <c r="E18" t="s">
        <v>224</v>
      </c>
    </row>
    <row r="19" spans="5:5" x14ac:dyDescent="0.35">
      <c r="E19" t="s">
        <v>225</v>
      </c>
    </row>
    <row r="22" spans="5:5" x14ac:dyDescent="0.35">
      <c r="E22" s="2" t="s">
        <v>226</v>
      </c>
    </row>
    <row r="23" spans="5:5" x14ac:dyDescent="0.35">
      <c r="E23" t="s">
        <v>227</v>
      </c>
    </row>
    <row r="24" spans="5:5" x14ac:dyDescent="0.35">
      <c r="E24" s="32" t="s">
        <v>228</v>
      </c>
    </row>
    <row r="25" spans="5:5" x14ac:dyDescent="0.35">
      <c r="E25" t="s">
        <v>229</v>
      </c>
    </row>
    <row r="27" spans="5:5" x14ac:dyDescent="0.35">
      <c r="E27" s="2" t="s">
        <v>230</v>
      </c>
    </row>
    <row r="28" spans="5:5" x14ac:dyDescent="0.35">
      <c r="E28" t="s">
        <v>231</v>
      </c>
    </row>
    <row r="29" spans="5:5" x14ac:dyDescent="0.35">
      <c r="E29" t="s">
        <v>232</v>
      </c>
    </row>
    <row r="30" spans="5:5" x14ac:dyDescent="0.35">
      <c r="E30" t="s">
        <v>233</v>
      </c>
    </row>
    <row r="32" spans="5:5" x14ac:dyDescent="0.35">
      <c r="E32" s="2" t="s">
        <v>79</v>
      </c>
    </row>
    <row r="33" spans="5:5" x14ac:dyDescent="0.35">
      <c r="E33" t="s">
        <v>234</v>
      </c>
    </row>
    <row r="34" spans="5:5" x14ac:dyDescent="0.35">
      <c r="E34" t="s">
        <v>235</v>
      </c>
    </row>
    <row r="35" spans="5:5" x14ac:dyDescent="0.35">
      <c r="E35" t="s">
        <v>236</v>
      </c>
    </row>
    <row r="36" spans="5:5" x14ac:dyDescent="0.35">
      <c r="E36" t="s">
        <v>237</v>
      </c>
    </row>
    <row r="37" spans="5:5" x14ac:dyDescent="0.35">
      <c r="E37" t="s">
        <v>238</v>
      </c>
    </row>
    <row r="39" spans="5:5" x14ac:dyDescent="0.35">
      <c r="E39" s="2" t="s">
        <v>239</v>
      </c>
    </row>
    <row r="40" spans="5:5" x14ac:dyDescent="0.35">
      <c r="E40" t="s">
        <v>240</v>
      </c>
    </row>
    <row r="41" spans="5:5" x14ac:dyDescent="0.35">
      <c r="E41" t="s">
        <v>241</v>
      </c>
    </row>
    <row r="42" spans="5:5" x14ac:dyDescent="0.35">
      <c r="E42" t="s">
        <v>242</v>
      </c>
    </row>
    <row r="43" spans="5:5" x14ac:dyDescent="0.35">
      <c r="E43" t="s">
        <v>243</v>
      </c>
    </row>
    <row r="44" spans="5:5" x14ac:dyDescent="0.35">
      <c r="E44" t="s">
        <v>244</v>
      </c>
    </row>
    <row r="46" spans="5:5" x14ac:dyDescent="0.35">
      <c r="E46" s="2" t="s">
        <v>245</v>
      </c>
    </row>
    <row r="47" spans="5:5" x14ac:dyDescent="0.35">
      <c r="E47" t="s">
        <v>246</v>
      </c>
    </row>
    <row r="48" spans="5:5" x14ac:dyDescent="0.35">
      <c r="E48" t="s">
        <v>247</v>
      </c>
    </row>
    <row r="49" spans="5:5" x14ac:dyDescent="0.35">
      <c r="E49" t="s">
        <v>248</v>
      </c>
    </row>
    <row r="50" spans="5:5" x14ac:dyDescent="0.35">
      <c r="E50" t="s">
        <v>249</v>
      </c>
    </row>
    <row r="51" spans="5:5" x14ac:dyDescent="0.35">
      <c r="E51" t="s">
        <v>238</v>
      </c>
    </row>
    <row r="53" spans="5:5" x14ac:dyDescent="0.35">
      <c r="E53" s="2" t="s">
        <v>56</v>
      </c>
    </row>
    <row r="54" spans="5:5" x14ac:dyDescent="0.35">
      <c r="E54" t="s">
        <v>175</v>
      </c>
    </row>
    <row r="55" spans="5:5" x14ac:dyDescent="0.35">
      <c r="E55" t="s">
        <v>176</v>
      </c>
    </row>
    <row r="56" spans="5:5" x14ac:dyDescent="0.35">
      <c r="E56" t="s">
        <v>238</v>
      </c>
    </row>
    <row r="58" spans="5:5" x14ac:dyDescent="0.35">
      <c r="E58" s="2" t="s">
        <v>250</v>
      </c>
    </row>
    <row r="59" spans="5:5" x14ac:dyDescent="0.35">
      <c r="E59" t="s">
        <v>251</v>
      </c>
    </row>
    <row r="60" spans="5:5" x14ac:dyDescent="0.35">
      <c r="E60" t="s">
        <v>252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319F0B7DF18D4EA7DB902E58E36A74" ma:contentTypeVersion="45" ma:contentTypeDescription="Create a new document." ma:contentTypeScope="" ma:versionID="e7d084021873f92008161f305cde613c">
  <xsd:schema xmlns:xsd="http://www.w3.org/2001/XMLSchema" xmlns:xs="http://www.w3.org/2001/XMLSchema" xmlns:p="http://schemas.microsoft.com/office/2006/metadata/properties" xmlns:ns1="http://schemas.microsoft.com/sharepoint/v3" xmlns:ns2="40e89061-dcba-4752-8c13-2d80aa549020" xmlns:ns3="e2910958-0ca2-4bc3-9b75-a2241b903cf3" targetNamespace="http://schemas.microsoft.com/office/2006/metadata/properties" ma:root="true" ma:fieldsID="82f531e7e9684c25e104361ad078622a" ns1:_="" ns2:_="" ns3:_="">
    <xsd:import namespace="http://schemas.microsoft.com/sharepoint/v3"/>
    <xsd:import namespace="40e89061-dcba-4752-8c13-2d80aa549020"/>
    <xsd:import namespace="e2910958-0ca2-4bc3-9b75-a2241b903cf3"/>
    <xsd:element name="properties">
      <xsd:complexType>
        <xsd:sequence>
          <xsd:element name="documentManagement">
            <xsd:complexType>
              <xsd:all>
                <xsd:element ref="ns2:Description0" minOccurs="0"/>
                <xsd:element ref="ns3:CMHCEmailFrom" minOccurs="0"/>
                <xsd:element ref="ns1:DocumentSetDescriptio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Metadata" minOccurs="0"/>
                <xsd:element ref="ns2:MediaServiceFastMetadata" minOccurs="0"/>
                <xsd:element ref="ns1:ItemChildCount" minOccurs="0"/>
                <xsd:element ref="ns1:FolderChildCount" minOccurs="0"/>
                <xsd:element ref="ns3:hefce771eda34481aa19b2ff85657062" minOccurs="0"/>
                <xsd:element ref="ns3:TaxCatchAll" minOccurs="0"/>
                <xsd:element ref="ns3:TaxCatchAllLabel" minOccurs="0"/>
                <xsd:element ref="ns2:MediaServiceAutoTags" minOccurs="0"/>
                <xsd:element ref="ns2:MediaServiceDateTaken" minOccurs="0"/>
                <xsd:element ref="ns2:MediaServiceOCR" minOccurs="0"/>
                <xsd:element ref="ns2:MediaServiceAutoKeyPoints" minOccurs="0"/>
                <xsd:element ref="ns2:MediaServiceKeyPoints" minOccurs="0"/>
                <xsd:element ref="ns1:_ip_UnifiedCompliancePolicyProperties" minOccurs="0"/>
                <xsd:element ref="ns1:_ip_UnifiedCompliancePolicyUIAction" minOccurs="0"/>
                <xsd:element ref="ns2:Language" minOccurs="0"/>
                <xsd:element ref="ns2:DocumentType" minOccurs="0"/>
                <xsd:element ref="ns2:Phase" minOccurs="0"/>
                <xsd:element ref="ns2:MediaLengthInSeconds" minOccurs="0"/>
                <xsd:element ref="ns2:PDOLead" minOccurs="0"/>
                <xsd:element ref="ns2:Status" minOccurs="0"/>
                <xsd:element ref="ns2:lcf76f155ced4ddcb4097134ff3c332f" minOccurs="0"/>
                <xsd:element ref="ns2:MediaServiceObjectDetectorVersions" minOccurs="0"/>
                <xsd:element ref="ns2:ProjectSponsor" minOccurs="0"/>
                <xsd:element ref="ns2:BusinessLea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5" nillable="true" ma:displayName="Description" ma:description="A description of the Document Set" ma:hidden="true" ma:internalName="DocumentSetDescription" ma:readOnly="false">
      <xsd:simpleType>
        <xsd:restriction base="dms:Note"/>
      </xsd:simpleType>
    </xsd:element>
    <xsd:element name="ItemChildCount" ma:index="18" nillable="true" ma:displayName="Item Child Count" ma:hidden="true" ma:list="Docs" ma:internalName="ItemChildCount" ma:readOnly="false" ma:showField="ItemChildCount">
      <xsd:simpleType>
        <xsd:restriction base="dms:Lookup"/>
      </xsd:simpleType>
    </xsd:element>
    <xsd:element name="FolderChildCount" ma:index="19" nillable="true" ma:displayName="Folder Child Count" ma:hidden="true" ma:list="Docs" ma:internalName="FolderChildCount" ma:readOnly="false" ma:showField="FolderChildCount">
      <xsd:simpleType>
        <xsd:restriction base="dms:Lookup"/>
      </xsd:simpleType>
    </xsd:element>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e89061-dcba-4752-8c13-2d80aa549020" elementFormDefault="qualified">
    <xsd:import namespace="http://schemas.microsoft.com/office/2006/documentManagement/types"/>
    <xsd:import namespace="http://schemas.microsoft.com/office/infopath/2007/PartnerControls"/>
    <xsd:element name="Description0" ma:index="2" nillable="true" ma:displayName="Description" ma:format="Dropdown" ma:internalName="Description0">
      <xsd:simpleType>
        <xsd:restriction base="dms:Text">
          <xsd:maxLength value="255"/>
        </xsd:restriction>
      </xsd:simpleType>
    </xsd:element>
    <xsd:element name="MediaServiceLocation" ma:index="6" nillable="true" ma:displayName="Location" ma:hidden="true" ma:internalName="MediaServiceLocation" ma:readOnly="true">
      <xsd:simpleType>
        <xsd:restriction base="dms:Text"/>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24" nillable="true" ma:displayName="Tags" ma:hidden="true"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hidden="true" ma:internalName="MediaServiceOCR"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anguage" ma:index="31" nillable="true" ma:displayName="Language" ma:format="Dropdown" ma:internalName="Language">
      <xsd:simpleType>
        <xsd:restriction base="dms:Choice">
          <xsd:enumeration value="English"/>
          <xsd:enumeration value="Français"/>
          <xsd:enumeration value="Bilingual"/>
        </xsd:restriction>
      </xsd:simpleType>
    </xsd:element>
    <xsd:element name="DocumentType" ma:index="32" nillable="true" ma:displayName="Document Type" ma:format="Dropdown" ma:internalName="DocumentType">
      <xsd:simpleType>
        <xsd:restriction base="dms:Choice">
          <xsd:enumeration value="Presentation/Comms"/>
          <xsd:enumeration value="Maps &amp; RASCIs"/>
          <xsd:enumeration value="Data Collection"/>
          <xsd:enumeration value="Project Management"/>
          <xsd:enumeration value="Reference material/Background"/>
          <xsd:enumeration value="DMAIC/DMEDI Tools"/>
          <xsd:enumeration value="Meetings"/>
          <xsd:enumeration value="Interview"/>
        </xsd:restriction>
      </xsd:simpleType>
    </xsd:element>
    <xsd:element name="Phase" ma:index="33" nillable="true" ma:displayName="Project Phase" ma:format="Dropdown" ma:internalName="Phase">
      <xsd:simpleType>
        <xsd:restriction base="dms:Choice">
          <xsd:enumeration value="DMAIC Project"/>
          <xsd:enumeration value="DMEDI project"/>
          <xsd:enumeration value="Mapping Project"/>
          <xsd:enumeration value="Other Project"/>
          <xsd:enumeration value="Project Management"/>
          <xsd:enumeration value="Define"/>
          <xsd:enumeration value="Measure"/>
          <xsd:enumeration value="Analyze"/>
          <xsd:enumeration value="Explore"/>
          <xsd:enumeration value="Improve"/>
          <xsd:enumeration value="Design"/>
          <xsd:enumeration value="Control"/>
          <xsd:enumeration value="Implement"/>
        </xsd:restriction>
      </xsd:simpleType>
    </xsd:element>
    <xsd:element name="MediaLengthInSeconds" ma:index="34" nillable="true" ma:displayName="Length (seconds)" ma:internalName="MediaLengthInSeconds" ma:readOnly="true">
      <xsd:simpleType>
        <xsd:restriction base="dms:Unknown"/>
      </xsd:simpleType>
    </xsd:element>
    <xsd:element name="PDOLead" ma:index="35" nillable="true" ma:displayName="PDO Lead" ma:format="Dropdown" ma:list="UserInfo" ma:SharePointGroup="0" ma:internalName="PDO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36" nillable="true" ma:displayName="Status" ma:format="Dropdown" ma:internalName="Status">
      <xsd:simpleType>
        <xsd:restriction base="dms:Choice">
          <xsd:enumeration value="Not started"/>
          <xsd:enumeration value="In progress"/>
          <xsd:enumeration value="Complete"/>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ProjectSponsor" ma:index="40" nillable="true" ma:displayName="Project Sponsor" ma:format="Dropdown" ma:list="UserInfo" ma:SharePointGroup="0" ma:internalName="ProjectSpons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Lead" ma:index="41" nillable="true" ma:displayName="Business Lead" ma:format="Dropdown" ma:list="UserInfo" ma:SharePointGroup="0" ma:internalName="Business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910958-0ca2-4bc3-9b75-a2241b903cf3" elementFormDefault="qualified">
    <xsd:import namespace="http://schemas.microsoft.com/office/2006/documentManagement/types"/>
    <xsd:import namespace="http://schemas.microsoft.com/office/infopath/2007/PartnerControls"/>
    <xsd:element name="CMHCEmailFrom" ma:index="3" nillable="true" ma:displayName="From" ma:internalName="CMHCEmailFrom" ma:readOnly="false">
      <xsd:simpleType>
        <xsd:restriction base="dms:Text">
          <xsd:maxLength value="255"/>
        </xsd:restriction>
      </xsd:simpleType>
    </xsd:element>
    <xsd:element name="SharedWithUsers" ma:index="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hidden="true" ma:internalName="SharedWithDetails" ma:readOnly="true">
      <xsd:simpleType>
        <xsd:restriction base="dms:Note"/>
      </xsd:simpleType>
    </xsd:element>
    <xsd:element name="hefce771eda34481aa19b2ff85657062" ma:index="21" nillable="true" ma:taxonomy="true" ma:internalName="hefce771eda34481aa19b2ff85657062" ma:taxonomyFieldName="CMHCProjectStatus" ma:displayName="Project Status" ma:readOnly="false" ma:fieldId="{1efce771-eda3-4481-aa19-b2ff85657062}" ma:sspId="07fd80b5-5c51-4f3a-abc1-25962529aad1" ma:termSetId="67d48cf6-dd58-4963-855b-1c1fbc572f56"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babc193b-e253-45dc-876f-7c77476e388e}" ma:internalName="TaxCatchAll" ma:readOnly="false" ma:showField="CatchAllData" ma:web="e2910958-0ca2-4bc3-9b75-a2241b903cf3">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abc193b-e253-45dc-876f-7c77476e388e}" ma:internalName="TaxCatchAllLabel" ma:readOnly="false" ma:showField="CatchAllDataLabel" ma:web="e2910958-0ca2-4bc3-9b75-a2241b903c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MHCEmailFrom xmlns="e2910958-0ca2-4bc3-9b75-a2241b903cf3" xsi:nil="true"/>
    <Status xmlns="40e89061-dcba-4752-8c13-2d80aa549020" xsi:nil="true"/>
    <Phase xmlns="40e89061-dcba-4752-8c13-2d80aa549020" xsi:nil="true"/>
    <hefce771eda34481aa19b2ff85657062 xmlns="e2910958-0ca2-4bc3-9b75-a2241b903cf3">
      <Terms xmlns="http://schemas.microsoft.com/office/infopath/2007/PartnerControls"/>
    </hefce771eda34481aa19b2ff85657062>
    <BusinessLead xmlns="40e89061-dcba-4752-8c13-2d80aa549020">
      <UserInfo>
        <DisplayName/>
        <AccountId xsi:nil="true"/>
        <AccountType/>
      </UserInfo>
    </BusinessLead>
    <FolderChildCount xmlns="http://schemas.microsoft.com/sharepoint/v3" xsi:nil="true"/>
    <PDOLead xmlns="40e89061-dcba-4752-8c13-2d80aa549020">
      <UserInfo>
        <DisplayName/>
        <AccountId xsi:nil="true"/>
        <AccountType/>
      </UserInfo>
    </PDOLead>
    <Language xmlns="40e89061-dcba-4752-8c13-2d80aa549020" xsi:nil="true"/>
    <DocumentSetDescription xmlns="http://schemas.microsoft.com/sharepoint/v3" xsi:nil="true"/>
    <lcf76f155ced4ddcb4097134ff3c332f xmlns="40e89061-dcba-4752-8c13-2d80aa549020">
      <Terms xmlns="http://schemas.microsoft.com/office/infopath/2007/PartnerControls"/>
    </lcf76f155ced4ddcb4097134ff3c332f>
    <ProjectSponsor xmlns="40e89061-dcba-4752-8c13-2d80aa549020">
      <UserInfo>
        <DisplayName/>
        <AccountId xsi:nil="true"/>
        <AccountType/>
      </UserInfo>
    </ProjectSponsor>
    <ItemChildCount xmlns="http://schemas.microsoft.com/sharepoint/v3" xsi:nil="true"/>
    <TaxCatchAll xmlns="e2910958-0ca2-4bc3-9b75-a2241b903cf3" xsi:nil="true"/>
    <DocumentType xmlns="40e89061-dcba-4752-8c13-2d80aa549020" xsi:nil="true"/>
    <Description0 xmlns="40e89061-dcba-4752-8c13-2d80aa549020" xsi:nil="true"/>
    <TaxCatchAllLabel xmlns="e2910958-0ca2-4bc3-9b75-a2241b903c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927970-3904-4499-9BCB-6350D551D3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e89061-dcba-4752-8c13-2d80aa549020"/>
    <ds:schemaRef ds:uri="e2910958-0ca2-4bc3-9b75-a2241b903c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1793F9-F5CF-4888-9460-EDEDDB1A1A7C}">
  <ds:schemaRefs>
    <ds:schemaRef ds:uri="http://purl.org/dc/terms/"/>
    <ds:schemaRef ds:uri="http://www.w3.org/XML/1998/namespace"/>
    <ds:schemaRef ds:uri="http://schemas.microsoft.com/office/infopath/2007/PartnerControls"/>
    <ds:schemaRef ds:uri="http://purl.org/dc/elements/1.1/"/>
    <ds:schemaRef ds:uri="http://schemas.microsoft.com/office/2006/documentManagement/types"/>
    <ds:schemaRef ds:uri="e2910958-0ca2-4bc3-9b75-a2241b903cf3"/>
    <ds:schemaRef ds:uri="http://purl.org/dc/dcmitype/"/>
    <ds:schemaRef ds:uri="http://schemas.microsoft.com/sharepoint/v3"/>
    <ds:schemaRef ds:uri="http://schemas.microsoft.com/office/2006/metadata/properties"/>
    <ds:schemaRef ds:uri="http://schemas.openxmlformats.org/package/2006/metadata/core-properties"/>
    <ds:schemaRef ds:uri="40e89061-dcba-4752-8c13-2d80aa549020"/>
  </ds:schemaRefs>
</ds:datastoreItem>
</file>

<file path=customXml/itemProps3.xml><?xml version="1.0" encoding="utf-8"?>
<ds:datastoreItem xmlns:ds="http://schemas.openxmlformats.org/officeDocument/2006/customXml" ds:itemID="{46F81806-1C21-4309-9649-11A92BB6CFA9}">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Program Requirements</vt:lpstr>
      <vt:lpstr>Étape 1 - Questions</vt:lpstr>
      <vt:lpstr>Étape 2-Abordabilité des loyers</vt:lpstr>
      <vt:lpstr>Étape 3 - budget immobilisation</vt:lpstr>
      <vt:lpstr>Étape 4- Budget fonctionnement</vt:lpstr>
      <vt:lpstr>Étape 5 - Éligibilité</vt:lpstr>
      <vt:lpstr>Étape 6-Financement du FLA</vt:lpstr>
      <vt:lpstr>Info menus déroulants (masquer)</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bmcshane</dc:creator>
  <cp:keywords/>
  <dc:description/>
  <cp:lastModifiedBy>Chuck Casault</cp:lastModifiedBy>
  <cp:revision/>
  <dcterms:created xsi:type="dcterms:W3CDTF">2021-10-14T14:48:21Z</dcterms:created>
  <dcterms:modified xsi:type="dcterms:W3CDTF">2024-03-25T19:33:48Z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0x01010049319F0B7DF18D4EA7DB902E58E36A74</vt:lpwstr>
  </property>
  <property fmtid="{D5CDD505-2E9C-101B-9397-08002B2CF9AE}" pid="3" name="MediaServiceImageTags">
    <vt:lpwstr/>
  </property>
  <property fmtid="{D5CDD505-2E9C-101B-9397-08002B2CF9AE}" pid="4" name="CMHCProjectStatus">
    <vt:lpwstr/>
  </property>
</Properties>
</file>