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6.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omments7.xml" ContentType="application/vnd.openxmlformats-officedocument.spreadsheetml.comments+xml"/>
  <Override PartName="/xl/threadedComments/threadedComment2.xml" ContentType="application/vnd.ms-excel.threadedcomments+xml"/>
  <Override PartName="/xl/drawings/drawing11.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omments8.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272" documentId="8_{8C3EFD51-185D-4642-B75F-899B477C5A08}" xr6:coauthVersionLast="47" xr6:coauthVersionMax="47" xr10:uidLastSave="{5462C077-5B84-4F05-849B-CB4F6D416D66}"/>
  <workbookProtection workbookAlgorithmName="SHA-512" workbookHashValue="rrSts4/2b7ZtneqNf8Jxa2WtWz1W9Wn0J0rbIrkNi6cMi+aihzUHB3FpKvDGaACJBBkL55Lmi7KzA5P1KEdB1g==" workbookSaltValue="0WYoZqjwYfL1OV77q/Kauw==" workbookSpinCount="100000" lockStructure="1"/>
  <bookViews>
    <workbookView xWindow="-28920" yWindow="-1740" windowWidth="29040" windowHeight="15840" tabRatio="790" xr2:uid="{00000000-000D-0000-FFFF-FFFF00000000}"/>
  </bookViews>
  <sheets>
    <sheet name="Feuille de calcul 1" sheetId="18" r:id="rId1"/>
    <sheet name="Feuille de calcul 2" sheetId="23" r:id="rId2"/>
    <sheet name="Feuille de calcul 3" sheetId="24" r:id="rId3"/>
    <sheet name="Sheet1" sheetId="28" state="hidden" r:id="rId4"/>
    <sheet name="Sheet2" sheetId="29" state="hidden" r:id="rId5"/>
    <sheet name="Instructions" sheetId="2" r:id="rId6"/>
    <sheet name="Utility and Services Table" sheetId="11" state="hidden" r:id="rId7"/>
    <sheet name="Frais de services 2023" sheetId="26" r:id="rId8"/>
    <sheet name="Frais de services 2024" sheetId="20" r:id="rId9"/>
    <sheet name="Allocation log - services 2023" sheetId="27" r:id="rId10"/>
    <sheet name="Allocation log - services 2024" sheetId="25" r:id="rId11"/>
    <sheet name="Exemple 1" sheetId="12" state="hidden" r:id="rId12"/>
    <sheet name="Exemple 2" sheetId="13" state="hidden" r:id="rId13"/>
    <sheet name="Exemple 3" sheetId="14" state="hidden" r:id="rId14"/>
    <sheet name="Exemple 4" sheetId="15" state="hidden" r:id="rId15"/>
    <sheet name="VLOOKUP1" sheetId="10" state="hidden" r:id="rId16"/>
    <sheet name="VLOOKUP2" sheetId="21" state="hidden" r:id="rId17"/>
    <sheet name="VLOOKUP3" sheetId="22" state="hidden" r:id="rId18"/>
  </sheets>
  <definedNames>
    <definedName name="_AMO_UniqueIdentifier" localSheetId="7" hidden="1">"'713b48be-db9c-4e5f-9719-5326df125eb3'"</definedName>
    <definedName name="_AMO_UniqueIdentifier" localSheetId="8" hidden="1">"'713b48be-db9c-4e5f-9719-5326df125eb3'"</definedName>
    <definedName name="_AMO_UniqueIdentifier" hidden="1">"'bb1ea04d-67a9-4a6e-b7dc-d0cef421aa8f'"</definedName>
    <definedName name="_xlnm.Print_Area" localSheetId="0">'Feuille de calcul 1'!$A$1:$H$124</definedName>
    <definedName name="_xlnm.Print_Area" localSheetId="1">'Feuille de calcul 2'!$A$1:$H$124</definedName>
    <definedName name="_xlnm.Print_Area" localSheetId="2">'Feuille de calcul 3'!$A$1:$H$124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8" i="24" l="1"/>
  <c r="A68" i="23"/>
  <c r="A68" i="18"/>
  <c r="B1" i="21"/>
  <c r="B1" i="10"/>
  <c r="G6" i="10" l="1"/>
  <c r="B1" i="22" l="1"/>
  <c r="D87" i="23"/>
  <c r="C9" i="10"/>
  <c r="C9" i="21"/>
  <c r="G6" i="21"/>
  <c r="G6" i="22"/>
  <c r="C9" i="22"/>
  <c r="C20" i="22"/>
  <c r="E5" i="22"/>
  <c r="C20" i="21"/>
  <c r="E5" i="21"/>
  <c r="F46" i="24"/>
  <c r="B63" i="24" s="1"/>
  <c r="F45" i="24"/>
  <c r="B62" i="24" s="1"/>
  <c r="F44" i="24"/>
  <c r="B61" i="24" s="1"/>
  <c r="F43" i="24"/>
  <c r="B60" i="24" s="1"/>
  <c r="F42" i="24"/>
  <c r="F41" i="24"/>
  <c r="B58" i="24" s="1"/>
  <c r="F40" i="24"/>
  <c r="B57" i="24" s="1"/>
  <c r="F39" i="24"/>
  <c r="D75" i="24" s="1"/>
  <c r="D77" i="24" s="1"/>
  <c r="F46" i="23"/>
  <c r="B63" i="23" s="1"/>
  <c r="F45" i="23"/>
  <c r="B62" i="23" s="1"/>
  <c r="F44" i="23"/>
  <c r="B61" i="23" s="1"/>
  <c r="F43" i="23"/>
  <c r="B60" i="23" s="1"/>
  <c r="F42" i="23"/>
  <c r="B59" i="23" s="1"/>
  <c r="F41" i="23"/>
  <c r="D75" i="23" s="1"/>
  <c r="D77" i="23" s="1"/>
  <c r="F40" i="23"/>
  <c r="B57" i="23" s="1"/>
  <c r="F39" i="23"/>
  <c r="D116" i="24"/>
  <c r="D102" i="24"/>
  <c r="D117" i="24" s="1"/>
  <c r="D101" i="24"/>
  <c r="D94" i="24"/>
  <c r="D76" i="24"/>
  <c r="F64" i="24"/>
  <c r="D69" i="24" s="1"/>
  <c r="D51" i="24"/>
  <c r="A50" i="24"/>
  <c r="G46" i="24"/>
  <c r="G45" i="24"/>
  <c r="G44" i="24"/>
  <c r="G43" i="24"/>
  <c r="G42" i="24"/>
  <c r="G41" i="24"/>
  <c r="G40" i="24"/>
  <c r="G39" i="24"/>
  <c r="C34" i="24"/>
  <c r="C33" i="24"/>
  <c r="C32" i="24"/>
  <c r="C35" i="24" s="1"/>
  <c r="I35" i="24" s="1"/>
  <c r="D116" i="23"/>
  <c r="D102" i="23"/>
  <c r="D117" i="23" s="1"/>
  <c r="D101" i="23"/>
  <c r="D94" i="23"/>
  <c r="D76" i="23"/>
  <c r="D69" i="23"/>
  <c r="F64" i="23"/>
  <c r="D51" i="23"/>
  <c r="A50" i="23"/>
  <c r="G46" i="23"/>
  <c r="G45" i="23"/>
  <c r="G44" i="23"/>
  <c r="G43" i="23"/>
  <c r="G42" i="23"/>
  <c r="G41" i="23"/>
  <c r="G40" i="23"/>
  <c r="G39" i="23"/>
  <c r="C34" i="23"/>
  <c r="C33" i="23"/>
  <c r="C32" i="23"/>
  <c r="C35" i="23" s="1"/>
  <c r="D109" i="23" s="1"/>
  <c r="C19" i="21"/>
  <c r="C17" i="21"/>
  <c r="C16" i="21"/>
  <c r="C15" i="21"/>
  <c r="E5" i="10"/>
  <c r="C18" i="10" s="1"/>
  <c r="D117" i="18"/>
  <c r="D116" i="18"/>
  <c r="D102" i="18"/>
  <c r="D101" i="18"/>
  <c r="D94" i="18"/>
  <c r="D76" i="18"/>
  <c r="F64" i="18"/>
  <c r="D69" i="18" s="1"/>
  <c r="D51" i="18"/>
  <c r="A50" i="18"/>
  <c r="G46" i="18"/>
  <c r="F46" i="18"/>
  <c r="B63" i="18" s="1"/>
  <c r="G45" i="18"/>
  <c r="F45" i="18"/>
  <c r="B62" i="18" s="1"/>
  <c r="G44" i="18"/>
  <c r="F44" i="18"/>
  <c r="B61" i="18" s="1"/>
  <c r="G43" i="18"/>
  <c r="F43" i="18"/>
  <c r="B60" i="18" s="1"/>
  <c r="G42" i="18"/>
  <c r="F42" i="18"/>
  <c r="B59" i="18" s="1"/>
  <c r="G41" i="18"/>
  <c r="F41" i="18"/>
  <c r="B58" i="18" s="1"/>
  <c r="G40" i="18"/>
  <c r="F40" i="18"/>
  <c r="B57" i="18" s="1"/>
  <c r="G39" i="18"/>
  <c r="F39" i="18"/>
  <c r="F84" i="18" s="1"/>
  <c r="C34" i="18"/>
  <c r="C33" i="18"/>
  <c r="C32" i="18"/>
  <c r="C35" i="18" s="1"/>
  <c r="D109" i="18" s="1"/>
  <c r="C18" i="21" l="1"/>
  <c r="C21" i="21" s="1"/>
  <c r="D70" i="23" s="1"/>
  <c r="D73" i="23" s="1"/>
  <c r="D79" i="23" s="1"/>
  <c r="B56" i="24"/>
  <c r="D89" i="24"/>
  <c r="C19" i="22"/>
  <c r="C18" i="22"/>
  <c r="C16" i="22"/>
  <c r="C15" i="22"/>
  <c r="C17" i="22"/>
  <c r="H48" i="24"/>
  <c r="G54" i="24" s="1"/>
  <c r="B58" i="23"/>
  <c r="D97" i="24"/>
  <c r="D99" i="24"/>
  <c r="D86" i="24"/>
  <c r="D96" i="24"/>
  <c r="D87" i="24"/>
  <c r="D89" i="23"/>
  <c r="D96" i="23"/>
  <c r="D97" i="23"/>
  <c r="D99" i="23"/>
  <c r="D86" i="23"/>
  <c r="H48" i="23"/>
  <c r="G54" i="23" s="1"/>
  <c r="F84" i="23"/>
  <c r="E100" i="24"/>
  <c r="D109" i="24"/>
  <c r="H47" i="24"/>
  <c r="D50" i="24" s="1"/>
  <c r="D52" i="24" s="1"/>
  <c r="F84" i="24"/>
  <c r="B59" i="24"/>
  <c r="I35" i="23"/>
  <c r="E100" i="23" s="1"/>
  <c r="B56" i="23"/>
  <c r="H47" i="23"/>
  <c r="D50" i="23" s="1"/>
  <c r="D52" i="23" s="1"/>
  <c r="D99" i="18"/>
  <c r="D89" i="18"/>
  <c r="C20" i="10"/>
  <c r="C15" i="10"/>
  <c r="C17" i="10"/>
  <c r="C19" i="10"/>
  <c r="C16" i="10"/>
  <c r="B56" i="18"/>
  <c r="I35" i="18"/>
  <c r="E100" i="18" s="1"/>
  <c r="H47" i="18"/>
  <c r="D50" i="18" s="1"/>
  <c r="D52" i="18" s="1"/>
  <c r="D75" i="18"/>
  <c r="D77" i="18" s="1"/>
  <c r="H48" i="18"/>
  <c r="G54" i="18" s="1"/>
  <c r="C21" i="22" l="1"/>
  <c r="D70" i="24" s="1"/>
  <c r="D73" i="24" s="1"/>
  <c r="D79" i="24" s="1"/>
  <c r="D84" i="24" s="1"/>
  <c r="D90" i="24" s="1"/>
  <c r="D104" i="24"/>
  <c r="D105" i="24" s="1"/>
  <c r="D104" i="23"/>
  <c r="D105" i="23" s="1"/>
  <c r="D84" i="23"/>
  <c r="D90" i="23" s="1"/>
  <c r="C21" i="10"/>
  <c r="D110" i="24" l="1"/>
  <c r="D112" i="24" s="1"/>
  <c r="D118" i="24" s="1"/>
  <c r="D119" i="24" s="1"/>
  <c r="D110" i="23"/>
  <c r="D112" i="23" s="1"/>
  <c r="D118" i="23" s="1"/>
  <c r="D119" i="23" s="1"/>
  <c r="D87" i="18"/>
  <c r="D96" i="18"/>
  <c r="D86" i="18"/>
  <c r="D97" i="18"/>
  <c r="D104" i="18" l="1"/>
  <c r="D105" i="18" s="1"/>
  <c r="D70" i="18" l="1"/>
  <c r="D73" i="18" s="1"/>
  <c r="D79" i="18" s="1"/>
  <c r="D84" i="18" s="1"/>
  <c r="D90" i="18" s="1"/>
  <c r="D110" i="18" s="1"/>
  <c r="D112" i="18" s="1"/>
  <c r="D118" i="18" s="1"/>
  <c r="D11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 authorId="0" shapeId="0" xr:uid="{00000000-0006-0000-0300-000001000000}">
      <text>
        <r>
          <rPr>
            <sz val="9"/>
            <color indexed="81"/>
            <rFont val="Tahoma"/>
            <family val="2"/>
          </rPr>
          <t>Indiquez la date effective du calcul.</t>
        </r>
      </text>
    </comment>
    <comment ref="H4" authorId="0" shapeId="0" xr:uid="{00000000-0006-0000-0300-000002000000}">
      <text>
        <r>
          <rPr>
            <sz val="9"/>
            <color indexed="81"/>
            <rFont val="Tahoma"/>
            <family val="2"/>
          </rPr>
          <t>Sélectionnez l'année correspondant au calcul.  S'il s'agit d'un nouveau calcul, sélectionnez l'année en cours.  S'il s'agit d'un calcul révisé, vous pouvez continuer sur l'année précédente ou choisir l'année en cours; pensez à sélectionner l'option qui serait la plus avantageuse pour le ménage.</t>
        </r>
      </text>
    </comment>
    <comment ref="E10" authorId="0" shapeId="0" xr:uid="{00000000-0006-0000-0300-000003000000}">
      <text>
        <r>
          <rPr>
            <sz val="9"/>
            <color indexed="81"/>
            <rFont val="Tahoma"/>
            <family val="2"/>
          </rPr>
          <t>Les cellules ombragées indiquent les champs à remplir. 
Les cellules couleur saumon sont des informations générales devant être complétées afin d'assurer la fonctionnalité de l'outil.</t>
        </r>
      </text>
    </comment>
    <comment ref="H12" authorId="0" shapeId="0" xr:uid="{00000000-0006-0000-0300-000004000000}">
      <text>
        <r>
          <rPr>
            <sz val="9"/>
            <color indexed="81"/>
            <rFont val="Tahoma"/>
            <family val="2"/>
          </rPr>
          <t>Le taux d'effort doit être entre 25 % et 30 %.</t>
        </r>
      </text>
    </comment>
    <comment ref="E16" authorId="0" shapeId="0" xr:uid="{00000000-0006-0000-0300-000005000000}">
      <text>
        <r>
          <rPr>
            <sz val="9"/>
            <color indexed="81"/>
            <rFont val="Tahoma"/>
            <family val="2"/>
          </rPr>
          <t>Indiquez le nombre de personnes financièrement dépendantes des occupants.</t>
        </r>
      </text>
    </comment>
    <comment ref="A20" authorId="0" shapeId="0" xr:uid="{00000000-0006-0000-0300-000006000000}">
      <text>
        <r>
          <rPr>
            <sz val="9"/>
            <color indexed="81"/>
            <rFont val="Tahoma"/>
            <family val="2"/>
          </rPr>
          <t>Indiquez les services qui sont inclus dans le plein droit  d'occupation/loyer au bail.</t>
        </r>
      </text>
    </comment>
    <comment ref="G20" authorId="0" shapeId="0" xr:uid="{00000000-0006-0000-0300-000007000000}">
      <text>
        <r>
          <rPr>
            <sz val="9"/>
            <color indexed="81"/>
            <rFont val="Tahoma"/>
            <family val="2"/>
          </rPr>
          <t>Indiquez la source d'énergie afin de générer correctement les ajustements des services.</t>
        </r>
      </text>
    </comment>
    <comment ref="B39" authorId="0" shapeId="0" xr:uid="{00000000-0006-0000-0300-000008000000}">
      <text>
        <r>
          <rPr>
            <sz val="9"/>
            <color indexed="81"/>
            <rFont val="Tahoma"/>
            <family val="2"/>
          </rPr>
          <t>Lorsqu'un membre du ménage reçoit de l'assistance sociale avec une composante maximale d'allocation pour le logement, et que cette composante a fait l'objet d'une déduction en raison des revenus des autres membres du ménage, veuillez indiquer tous les noms des membres du ménage sur une seule ligne.
Voir les onglets "Exemple 3" et "Exemple 4" pour plus d'explications.</t>
        </r>
      </text>
    </comment>
    <comment ref="D39" authorId="0" shapeId="0" xr:uid="{00000000-0006-0000-0300-000009000000}">
      <text>
        <r>
          <rPr>
            <sz val="9"/>
            <color indexed="81"/>
            <rFont val="Tahoma"/>
            <family val="2"/>
          </rPr>
          <t>Indiquez ici tout emploi ou autre revenu admissible, à l'exception de l'assistance sociale.</t>
        </r>
      </text>
    </comment>
    <comment ref="E39" authorId="0" shapeId="0" xr:uid="{00000000-0006-0000-0300-00000A000000}">
      <text>
        <r>
          <rPr>
            <sz val="9"/>
            <color indexed="81"/>
            <rFont val="Tahoma"/>
            <family val="2"/>
          </rPr>
          <t>Indiquez ici les paiements nets d'assistance sociale, le cas échéant.</t>
        </r>
      </text>
    </comment>
    <comment ref="F39" authorId="0" shapeId="0" xr:uid="{00000000-0006-0000-0300-00000B000000}">
      <text>
        <r>
          <rPr>
            <sz val="9"/>
            <color indexed="81"/>
            <rFont val="Tahoma"/>
            <family val="2"/>
          </rPr>
          <t xml:space="preserve">Si le programme provincial d’assistance social inclut une composante d’allocation pour le logement, ce champ indiquera automatiquement «oui». </t>
        </r>
      </text>
    </comment>
    <comment ref="B56" authorId="0" shapeId="0" xr:uid="{00000000-0006-0000-0300-00000C000000}">
      <text>
        <r>
          <rPr>
            <sz val="9"/>
            <color indexed="81"/>
            <rFont val="Tahoma"/>
            <family val="2"/>
          </rPr>
          <t>Si des occupants ont été répertoriés, dans la section B, comme recevant une composante maximale d'allocation pour le logement, leurs noms apparaîtront ici.</t>
        </r>
      </text>
    </comment>
    <comment ref="E56" authorId="0" shapeId="0" xr:uid="{00000000-0006-0000-0300-00000D000000}">
      <text>
        <r>
          <rPr>
            <sz val="9"/>
            <color indexed="81"/>
            <rFont val="Tahoma"/>
            <family val="2"/>
          </rPr>
          <t>Indiquez la composante maximale d'allocation pour le logement mensuelle du bénéficiaire en fonction de la taille du groupe.</t>
        </r>
      </text>
    </comment>
    <comment ref="A66" authorId="0" shapeId="0" xr:uid="{00000000-0006-0000-0300-00000E000000}">
      <text>
        <r>
          <rPr>
            <sz val="9"/>
            <color indexed="81"/>
            <rFont val="Tahoma"/>
            <family val="2"/>
          </rPr>
          <t>Si des services autres que le chauffage et l'eau chaude sont nécessaires à l'occupation, sélectionnez les services qui s'appliquent.
Si ces services sont reconnus comme faisant partie de la composante maximale d'allocation pour le logement dans votre province, un ajustement sera effectué à (D70).</t>
        </r>
      </text>
    </comment>
    <comment ref="B72" authorId="0" shapeId="0" xr:uid="{00000000-0006-0000-0300-00000F000000}">
      <text>
        <r>
          <rPr>
            <sz val="9"/>
            <color indexed="81"/>
            <rFont val="Tahoma"/>
            <family val="2"/>
          </rPr>
          <t>Si vous avez besoin de services supplémentaires qui ne figurent pas dans la liste, communiquez avec la SCHL ou l'Agence des coopératives d'habitation pour savoir s'ils sont admissibles et, le cas échéant, pour connaître le montant de l'allocation.
Énumérez les services ici, et les allocations dans la case (D72).</t>
        </r>
      </text>
    </comment>
    <comment ref="D73" authorId="0" shapeId="0" xr:uid="{00000000-0006-0000-0300-000010000000}">
      <text>
        <r>
          <rPr>
            <sz val="9"/>
            <color indexed="81"/>
            <rFont val="Tahoma"/>
            <family val="2"/>
          </rPr>
          <t>Le total ajusté de la composante maximale d'allocation pour le logement est le maximum pour la taille du groupe, moins les services requis pour l'occupation qui ne sont pas incluent dans la définition d'une «unité avec services complets».</t>
        </r>
      </text>
    </comment>
    <comment ref="D84" authorId="0" shapeId="0" xr:uid="{00000000-0006-0000-0300-000011000000}">
      <text>
        <r>
          <rPr>
            <sz val="9"/>
            <color indexed="81"/>
            <rFont val="Tahoma"/>
            <family val="2"/>
          </rPr>
          <t>Le loyer proportionné au revenu total est calculé comme suit:
(a) Pour les ménages sans composante maximale d'allocation pour le logement, le LPR total est le revenu mensuel total multiplié par le LPR à (B3).
(b) Pour les ménages avec une composante maximale d'allocation pour le logement et aucune autre source de revenus, il s'agit du plus élevé des deux (2) montants suivants: la composante d'allocation pour le logement ajustée (C2) ou le LPR total (C3).
(c) Pour les ménages ayant une composante d'allocation logement et d'autres sources de revenus, le plus élevé de (C2) ou (C3) est ajouté à (B3) pour obtenir un LPR total.</t>
        </r>
      </text>
    </comment>
    <comment ref="D86" authorId="0" shapeId="0" xr:uid="{00000000-0006-0000-0300-000012000000}">
      <text>
        <r>
          <rPr>
            <sz val="9"/>
            <color indexed="81"/>
            <rFont val="Tahoma"/>
            <family val="2"/>
          </rPr>
          <t>Si le chauffage et l'eau chaude ne sont pas inclus au loyer, un montant sera déduit pour ces services en utilisant le Tableau des allocations pour les frais de service de la SCHL.
Si le chauffage et l'eau chaude sont inclus au loyer, aucun ajustement ne sera fait.</t>
        </r>
      </text>
    </comment>
    <comment ref="D89" authorId="0" shapeId="0" xr:uid="{00000000-0006-0000-0300-000013000000}">
      <text>
        <r>
          <rPr>
            <sz val="9"/>
            <color indexed="81"/>
            <rFont val="Tahoma"/>
            <family val="2"/>
          </rPr>
          <t>Si l'électricité est incluse au loyer, un montant sera ajouté pour ce service en utilisant le Tableau des Allocations pour frais de service de la SCHL.
Si l'électricité n'est pas incluse au loyer, aucun ajustement ne sera fait.</t>
        </r>
      </text>
    </comment>
    <comment ref="D96" authorId="0" shapeId="0" xr:uid="{00000000-0006-0000-0300-000014000000}">
      <text>
        <r>
          <rPr>
            <sz val="9"/>
            <color indexed="81"/>
            <rFont val="Tahoma"/>
            <family val="2"/>
          </rPr>
          <t>Un montant sera déduit pour le chauffage et l'eau chaude en utilisant le Tableau des allocations pour les frais de service de la SCHL (même si ces services sont inclus ou ne sont pas inclus au loyer).</t>
        </r>
      </text>
    </comment>
    <comment ref="D99" authorId="0" shapeId="0" xr:uid="{00000000-0006-0000-0300-000015000000}">
      <text>
        <r>
          <rPr>
            <sz val="9"/>
            <color indexed="81"/>
            <rFont val="Tahoma"/>
            <family val="2"/>
          </rPr>
          <t>Si l'électricité est incluse au loyer, un montant sera déduit pour ce service en utilisant le Tableau des Allocations pour frais de service de la SCHL.
Si l'électricité n'est pas incluse au loyer, aucun ajustement ne sera fait.</t>
        </r>
      </text>
    </comment>
    <comment ref="D101" authorId="0" shapeId="0" xr:uid="{00000000-0006-0000-0300-000016000000}">
      <text>
        <r>
          <rPr>
            <sz val="9"/>
            <color indexed="81"/>
            <rFont val="Tahoma"/>
            <family val="2"/>
          </rPr>
          <t>Si d'autres services sont inclus dans le droit d'occupation, ils seront déduits (jusqu'à un maximum de 20 % du plein droit d'occupation/loyer au bail).</t>
        </r>
      </text>
    </comment>
    <comment ref="D105" authorId="0" shapeId="0" xr:uid="{00000000-0006-0000-0300-000017000000}">
      <text>
        <r>
          <rPr>
            <sz val="9"/>
            <color indexed="81"/>
            <rFont val="Tahoma"/>
            <family val="2"/>
          </rPr>
          <t>Le droit d'occupation minimale est 25% de (E1).</t>
        </r>
      </text>
    </comment>
    <comment ref="D112" authorId="0" shapeId="0" xr:uid="{00000000-0006-0000-0300-000018000000}">
      <text>
        <r>
          <rPr>
            <sz val="9"/>
            <color indexed="81"/>
            <rFont val="Tahoma"/>
            <family val="2"/>
          </rPr>
          <t>Si le ménage a droit à un montant de soutien au loyer, le montant sera calculé et indiqué dans cette cellule.
Si le ménage n'a droit à aucun montant de soutien au loyer, il n'y aura pas de montant indiqué dans cette cellule.</t>
        </r>
      </text>
    </comment>
    <comment ref="D119" authorId="0" shapeId="0" xr:uid="{00000000-0006-0000-0300-000019000000}">
      <text>
        <r>
          <rPr>
            <sz val="9"/>
            <color indexed="81"/>
            <rFont val="Tahoma"/>
            <family val="2"/>
          </rPr>
          <t>La part du ménage sera calculée et indiquée dans cette cellule.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9" authorId="0" shapeId="0" xr:uid="{00000000-0006-0000-0400-000001000000}">
      <text>
        <r>
          <rPr>
            <sz val="9"/>
            <color indexed="81"/>
            <rFont val="Tahoma"/>
            <family val="2"/>
          </rPr>
          <t>Ce ménage a droit à un soutien au loyer mensuel de 435 $ et sa part sera 565 $.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0" authorId="0" shapeId="0" xr:uid="{00000000-0006-0000-0500-000001000000}">
      <text>
        <r>
          <rPr>
            <sz val="9"/>
            <color indexed="81"/>
            <rFont val="Tahoma"/>
            <family val="2"/>
          </rPr>
          <t>L'allocation pour l'eau et les égouts (62,23 $) et l'allocation pour l'assurance (30 $) sont entrées ici et seront déduites de la composante maximal d'allocation pour le logement mensuelle afin de déterminer la composante d'allocation pour le logement ajustée.
Ces montants sont indiqués dans l'onglet Allocation log. - services 2021.</t>
        </r>
      </text>
    </comment>
    <comment ref="D119" authorId="0" shapeId="0" xr:uid="{00000000-0006-0000-0500-000002000000}">
      <text>
        <r>
          <rPr>
            <sz val="9"/>
            <color indexed="81"/>
            <rFont val="Tahoma"/>
            <family val="2"/>
          </rPr>
          <t>Ce ménage a droit à un soutien au loyer mensuel de 777 $ et sa part sera 323 $.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600-000001000000}">
      <text>
        <r>
          <rPr>
            <sz val="9"/>
            <color indexed="81"/>
            <rFont val="Tahoma"/>
            <family val="2"/>
          </rPr>
          <t>Comme les prestations d'assistance social de Samantha sont réduites par rapport au maximum en raison du revenu d'emploi de Nicolas, elles doivent être déclarées sur la même ligne.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700-000001000000}">
      <text>
        <r>
          <rPr>
            <sz val="9"/>
            <color indexed="81"/>
            <rFont val="Tahoma"/>
            <family val="2"/>
          </rPr>
          <t>Dans le cas présent, les prestations d'assistance social de Samantha ne sont pas affectées par le revenu d'emploi de Nicholas, elles doivent donc être déclarées sur des lignes séparées.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tc={837D5864-DFD5-4610-8C52-61EAC102DA42}</author>
    <author>tc={74F09386-42F1-4EAC-8774-0737938A0FC5}</author>
    <author>tc={BAC8EA09-B500-414B-9356-59796C44963F}</author>
    <author>tc={951299C6-CD45-421C-9D85-E9BFA596A664}</author>
  </authors>
  <commentList>
    <comment ref="B1" authorId="0" shapeId="0" xr:uid="{837D5864-DFD5-4610-8C52-61EAC102DA42}">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74F09386-42F1-4EAC-8774-0737938A0FC5}">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BAC8EA09-B500-414B-9356-59796C44963F}">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951299C6-CD45-421C-9D85-E9BFA596A664}">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tc={6583DAC9-C637-489D-924F-EB6D268971A4}</author>
    <author>tc={9DAC0760-B5FC-44CC-B9FB-07BE6A2753C7}</author>
    <author>tc={46BA85C7-CCC5-4E0B-8468-34F2BE320435}</author>
    <author>tc={539F945A-290F-4A15-B9FE-CA6216369242}</author>
  </authors>
  <commentList>
    <comment ref="B1" authorId="0" shapeId="0" xr:uid="{6583DAC9-C637-489D-924F-EB6D268971A4}">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9DAC0760-B5FC-44CC-B9FB-07BE6A2753C7}">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46BA85C7-CCC5-4E0B-8468-34F2BE320435}">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539F945A-290F-4A15-B9FE-CA6216369242}">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tc={48A90F56-D7B4-4CC9-B89E-477DF9CD4BCF}</author>
    <author>tc={14888212-2B0C-4BCB-A69F-49FC9D0FD70F}</author>
    <author>tc={1CF95590-AF86-4E3A-89D9-7BFACDCD54EA}</author>
    <author>tc={97EE28D9-72D3-42CF-8A5B-9B8CB3EC78EE}</author>
  </authors>
  <commentList>
    <comment ref="B1" authorId="0" shapeId="0" xr:uid="{48A90F56-D7B4-4CC9-B89E-477DF9CD4BCF}">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14888212-2B0C-4BCB-A69F-49FC9D0FD70F}">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1CF95590-AF86-4E3A-89D9-7BFACDCD54EA}">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97EE28D9-72D3-42CF-8A5B-9B8CB3EC78EE}">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sharedStrings.xml><?xml version="1.0" encoding="utf-8"?>
<sst xmlns="http://schemas.openxmlformats.org/spreadsheetml/2006/main" count="2211" uniqueCount="539">
  <si>
    <t>FEUILLE DE CALCUL DE SOUTIEN AU LOYER</t>
  </si>
  <si>
    <t>Nom du fournisseur de logements:</t>
  </si>
  <si>
    <t>Période du:</t>
  </si>
  <si>
    <t>au:</t>
  </si>
  <si>
    <t>Type de calcul:</t>
  </si>
  <si>
    <t>Calcul de base sur les frais de services de cette année:</t>
  </si>
  <si>
    <t>RENSEIGNEMENTS GÉNÉRAUX</t>
  </si>
  <si>
    <t>Nom du représentant du ménage:</t>
  </si>
  <si>
    <t>No de téléphone:</t>
  </si>
  <si>
    <t>Adresse du logement</t>
  </si>
  <si>
    <t>(rue, ville)</t>
  </si>
  <si>
    <t>Province</t>
  </si>
  <si>
    <t>No. Appart.</t>
  </si>
  <si>
    <t>Code postal</t>
  </si>
  <si>
    <t>IPE</t>
  </si>
  <si>
    <t>Droit d'occupation:</t>
  </si>
  <si>
    <t>(loyer au bail pour le Québec ou le plein droit d'occupation ailleurs au Canada)</t>
  </si>
  <si>
    <t>Taux d'effort</t>
  </si>
  <si>
    <t>Typologie:</t>
  </si>
  <si>
    <t>Nombre d'occupants total:</t>
  </si>
  <si>
    <t>Nombre de dépendants:</t>
  </si>
  <si>
    <t>Type d'unité:</t>
  </si>
  <si>
    <t>Sous-peuplement:</t>
  </si>
  <si>
    <t>Services inclus:</t>
  </si>
  <si>
    <t>Source d'énergie:</t>
  </si>
  <si>
    <t>Autres services inclus:</t>
  </si>
  <si>
    <t>autre:</t>
  </si>
  <si>
    <t>(montant mensuel)</t>
  </si>
  <si>
    <t>Pour le Québec seulement</t>
  </si>
  <si>
    <t>Rabais membre:</t>
  </si>
  <si>
    <t>(le rabais membre doit être indiqué même si le ménage n'est pas membre de la coopérative)</t>
  </si>
  <si>
    <t>Est-ce que le ménage reçoit le rabais membre?</t>
  </si>
  <si>
    <t>(A) CALCUL DU LOYER AJUSTÉ</t>
  </si>
  <si>
    <t>Droit d'occupation</t>
  </si>
  <si>
    <t>Ajustement pour services</t>
  </si>
  <si>
    <t xml:space="preserve"> (moins)   </t>
  </si>
  <si>
    <t>(ajustement pour les services, à l'exception de l'électricité, du chauffage et de l'eau chaude)</t>
  </si>
  <si>
    <t>Rabais membre</t>
  </si>
  <si>
    <t>(pour les coopératives du Québec seulement)</t>
  </si>
  <si>
    <t>Loyer ajusté</t>
  </si>
  <si>
    <t>( A )</t>
  </si>
  <si>
    <t>do not delete</t>
  </si>
  <si>
    <t>(B) CALCUL DU LOYER PROPORTIONNÉ AU REVENU</t>
  </si>
  <si>
    <t>Prénom, nom de famille</t>
  </si>
  <si>
    <t>Revenu brut d'emploi et autres revenus (excluant l'assistance sociale)</t>
  </si>
  <si>
    <t>Assistance sociale (net)</t>
  </si>
  <si>
    <t>Est-ce que l'assistance sociale inclut une composante maximale d'allocation pour le logement?</t>
  </si>
  <si>
    <t>Revenu total mensuel</t>
  </si>
  <si>
    <t>Revenu mensuel total pour tous les occupants sans composante maximale d'allocation pour le logement</t>
  </si>
  <si>
    <t>( B1 )</t>
  </si>
  <si>
    <t>Revenu mensuel total pour les occupants ayant une composante maximale d'allocation pour le logement</t>
  </si>
  <si>
    <t>( B2 )</t>
  </si>
  <si>
    <t>(entre 25 et 30 %) (multiplié)</t>
  </si>
  <si>
    <t xml:space="preserve">Loyer proportionné au revenu </t>
  </si>
  <si>
    <t>( B3 )</t>
  </si>
  <si>
    <t>(C) CALCUL DE LA COMPOSANTE MAXIMALE D'ALLOCATION POUR LE LOGEMENT AJUSTÉE (à remplir uniquement si une composante maximale pour le logement est identifiée dans la section B)</t>
  </si>
  <si>
    <t>Taille du groupe</t>
  </si>
  <si>
    <t>Allocations mensuelles maximales</t>
  </si>
  <si>
    <t>Total maximum de la composante d'allocation pour le logement</t>
  </si>
  <si>
    <t>( C1 )</t>
  </si>
  <si>
    <t>Services inclus dans la composante maximale d'allocation pour le logement (cochez toutes les cases qui s'appliquent):</t>
  </si>
  <si>
    <t>Composante maximale d'allocation pour le logement mensuelle</t>
  </si>
  <si>
    <t>Ajustements pour les services inclus</t>
  </si>
  <si>
    <t>(moins)</t>
  </si>
  <si>
    <t>autres services inclus (indiquez ici):</t>
  </si>
  <si>
    <t/>
  </si>
  <si>
    <t>Total de la composante d'allocation pour le logement ajustée</t>
  </si>
  <si>
    <t>( C2 )</t>
  </si>
  <si>
    <t>Revenu mensuel total (avec composante d'allocation pour le logement)</t>
  </si>
  <si>
    <t xml:space="preserve">LPR total pour occupants (avec une composante d'allocation pour le logement) </t>
  </si>
  <si>
    <t>( C3 )</t>
  </si>
  <si>
    <t>LPR total pour occupants (avec une composante d'allocation pour le logement)</t>
  </si>
  <si>
    <t>( C4 )</t>
  </si>
  <si>
    <t>(montant le plus élevé entre ( C2 ) et ( C3 ))</t>
  </si>
  <si>
    <t>(D) AJUSTEMENT AU LOYER PROPORTIONNÉ AU REVENU</t>
  </si>
  <si>
    <t>Loyer proportionné au revenu total</t>
  </si>
  <si>
    <t>( C4 ) + ( B3 )</t>
  </si>
  <si>
    <t>Ajustement pour services non inclus</t>
  </si>
  <si>
    <t>Chauffage</t>
  </si>
  <si>
    <t>Eau chaude</t>
  </si>
  <si>
    <t>Électricité</t>
  </si>
  <si>
    <t>(plus)</t>
  </si>
  <si>
    <t>Loyer proportionné au revenu (LPR) ajusté</t>
  </si>
  <si>
    <t>( D )</t>
  </si>
  <si>
    <t>(E) DROIT D'OCCUPATION MINIMAL</t>
  </si>
  <si>
    <t>Autre services inclus</t>
  </si>
  <si>
    <t>Rabais membre (Pour le Québec seulement)</t>
  </si>
  <si>
    <t>Loyer ajusté pour le calcul des charges minimales d'occupation</t>
  </si>
  <si>
    <t>( E1 )</t>
  </si>
  <si>
    <t>Droit d'occupation minimal</t>
  </si>
  <si>
    <t>( E2 )</t>
  </si>
  <si>
    <t>(25% de E1)</t>
  </si>
  <si>
    <t>(F) CALCUL DU SOUTIEN AU LOYER</t>
  </si>
  <si>
    <t xml:space="preserve">( A ) </t>
  </si>
  <si>
    <t>LPR ajusté ou droit d'occupation minimal</t>
  </si>
  <si>
    <t>(montant plus élevé de D ou E2)</t>
  </si>
  <si>
    <t>Charge supplémentaire pour sous-peuplement</t>
  </si>
  <si>
    <t>(Indiquez la charge supplémentaire à payer. Consulter le guide de référence)</t>
  </si>
  <si>
    <t>Montant mensuel du soutien au loyer</t>
  </si>
  <si>
    <t>( F )</t>
  </si>
  <si>
    <t>(arrondi au dollar près)</t>
  </si>
  <si>
    <t>(G) CALCUL DE LA PART DU MÉNAGE</t>
  </si>
  <si>
    <t>Montant de soutien au loyer</t>
  </si>
  <si>
    <t>Part du ménage</t>
  </si>
  <si>
    <t>( G )</t>
  </si>
  <si>
    <t>Calculé par:</t>
  </si>
  <si>
    <t>Date:</t>
  </si>
  <si>
    <t>Vérifié par:</t>
  </si>
  <si>
    <t>NB</t>
  </si>
  <si>
    <t>Phone number:</t>
  </si>
  <si>
    <t xml:space="preserve"> (loyer au bail pour le Québec ou le plein droit d'occupation ailleurs au Canada)</t>
  </si>
  <si>
    <t>(entre 25 et 30 %)  (multiplié)</t>
  </si>
  <si>
    <t>LAISSER EN BLANC</t>
  </si>
  <si>
    <t xml:space="preserve">LPR total pour occupants avec une composante d'allocation pour le logement </t>
  </si>
  <si>
    <t>Autres services inclus</t>
  </si>
  <si>
    <t>AB</t>
  </si>
  <si>
    <t>CB</t>
  </si>
  <si>
    <t>ON</t>
  </si>
  <si>
    <t>Électricité*</t>
  </si>
  <si>
    <t>Consulter la page Frais de services</t>
  </si>
  <si>
    <t>Eau et égout</t>
  </si>
  <si>
    <t>Poubelle et recyclage</t>
  </si>
  <si>
    <t>Assurance (AB, CB et ON seulement)</t>
  </si>
  <si>
    <t>Téléphone  (AB, CB, et ON seulement)</t>
  </si>
  <si>
    <t>Buanderie (ON seulement)</t>
  </si>
  <si>
    <t>Alberta</t>
  </si>
  <si>
    <t>Studio</t>
  </si>
  <si>
    <t>1 c.c.</t>
  </si>
  <si>
    <t>2 c.c.</t>
  </si>
  <si>
    <t>3 c.c.</t>
  </si>
  <si>
    <t>4+ c.c.</t>
  </si>
  <si>
    <t>Appartement</t>
  </si>
  <si>
    <t>Autre</t>
  </si>
  <si>
    <t>Colombie-Britannique</t>
  </si>
  <si>
    <t>Chauffage (gaz)</t>
  </si>
  <si>
    <t>Eau chaude (gaz)</t>
  </si>
  <si>
    <t>Chauffage (électricité)</t>
  </si>
  <si>
    <t>Eau chaude (électricité)</t>
  </si>
  <si>
    <t>Manitoba</t>
  </si>
  <si>
    <t>Ontario</t>
  </si>
  <si>
    <t>Île-du-Prince-Édouard</t>
  </si>
  <si>
    <t>Chauffage (mazout)</t>
  </si>
  <si>
    <t>Eau chaude (mazout)</t>
  </si>
  <si>
    <t>Québec</t>
  </si>
  <si>
    <t>Saskatchewan</t>
  </si>
  <si>
    <t>4 c.c.</t>
  </si>
  <si>
    <t>5+ cc.</t>
  </si>
  <si>
    <t>Nouveau-Brunswick</t>
  </si>
  <si>
    <t>Maison détachée</t>
  </si>
  <si>
    <t>C.H. ABC</t>
  </si>
  <si>
    <t>Pierre Lo</t>
  </si>
  <si>
    <t>222-213-8888</t>
  </si>
  <si>
    <t>21 rue Yew, Vancouver</t>
  </si>
  <si>
    <t>X8X 9X7</t>
  </si>
  <si>
    <t>Non</t>
  </si>
  <si>
    <t>Linder Apartments</t>
  </si>
  <si>
    <t>Scott Dupuis</t>
  </si>
  <si>
    <t>1 rue Harper, Toronto</t>
  </si>
  <si>
    <t>K8F 9M2</t>
  </si>
  <si>
    <t>Oui</t>
  </si>
  <si>
    <t>Monica Ford</t>
  </si>
  <si>
    <t>Candace Birk</t>
  </si>
  <si>
    <t>Co-op Accent</t>
  </si>
  <si>
    <t>Samantha Gervais</t>
  </si>
  <si>
    <t>201, Dash, Edmonton</t>
  </si>
  <si>
    <t>L0M 8F9</t>
  </si>
  <si>
    <t>Samantha Gervais and Nicholas Lewis</t>
  </si>
  <si>
    <t>Kirkhood Co-op</t>
  </si>
  <si>
    <t>Nicholas Lewis</t>
  </si>
  <si>
    <t>CODE:</t>
  </si>
  <si>
    <t>Vlookbed</t>
  </si>
  <si>
    <t>Bedroom</t>
  </si>
  <si>
    <t>VlookEN</t>
  </si>
  <si>
    <t>Energy</t>
  </si>
  <si>
    <t>VLookApt</t>
  </si>
  <si>
    <t>Type</t>
  </si>
  <si>
    <t>Utilities</t>
  </si>
  <si>
    <t>Included</t>
  </si>
  <si>
    <t>Available Years</t>
  </si>
  <si>
    <t>Bachelor</t>
  </si>
  <si>
    <t>Gas</t>
  </si>
  <si>
    <t>Apartment</t>
  </si>
  <si>
    <t>Heat</t>
  </si>
  <si>
    <t>1 Bedroom</t>
  </si>
  <si>
    <t>Other</t>
  </si>
  <si>
    <t>Hot water</t>
  </si>
  <si>
    <t>MB</t>
  </si>
  <si>
    <t>2 Bedroom</t>
  </si>
  <si>
    <t>Electricity</t>
  </si>
  <si>
    <t>3 Bedroom</t>
  </si>
  <si>
    <t>N/A</t>
  </si>
  <si>
    <t>4+ Bedroom</t>
  </si>
  <si>
    <t>QC</t>
  </si>
  <si>
    <t>SK</t>
  </si>
  <si>
    <t>For shelter component adjustment only</t>
  </si>
  <si>
    <t>Service</t>
  </si>
  <si>
    <t>Cost</t>
  </si>
  <si>
    <t># of people for laundry calculation</t>
  </si>
  <si>
    <t>Water and sewer</t>
  </si>
  <si>
    <t>Garbage and recycling</t>
  </si>
  <si>
    <t>Insurance</t>
  </si>
  <si>
    <t>Telephone</t>
  </si>
  <si>
    <t>Laundry</t>
  </si>
  <si>
    <t>For shelter component portion in calculation</t>
  </si>
  <si>
    <t>BC</t>
  </si>
  <si>
    <t>For Error message re: the allowances not confirmed</t>
  </si>
  <si>
    <t xml:space="preserve"> </t>
  </si>
  <si>
    <t>Contacter la SCHL pour discuter des allocations à utiliser pour le calcul de la composante d'allocation ajustée</t>
  </si>
  <si>
    <t>Membership Discount</t>
  </si>
  <si>
    <t>CODE</t>
  </si>
  <si>
    <t>Hot Water</t>
  </si>
  <si>
    <t>Water and Sewer</t>
  </si>
  <si>
    <t>Garbage and Recycling</t>
  </si>
  <si>
    <t>Year</t>
  </si>
  <si>
    <t>AB - 1 bedroom - Apartment - N/A - 2023</t>
  </si>
  <si>
    <t>AB - 1 bedroom - Other - N/A - 2023</t>
  </si>
  <si>
    <t>AB - 2 bedroom - Apartment - N/A - 2023</t>
  </si>
  <si>
    <t>AB - 2 bedroom - Other - N/A - 2023</t>
  </si>
  <si>
    <t>AB - 3 bedroom - Apartment - N/A - 2023</t>
  </si>
  <si>
    <t>AB - 3 bedroom - Other - N/A - 2023</t>
  </si>
  <si>
    <t>AB - 4+ bedroom - Apartment - N/A - 2023</t>
  </si>
  <si>
    <t>AB - 4+ bedroom - Other - N/A - 2023</t>
  </si>
  <si>
    <t>AB - Bachelor - Apartment - N/A - 2023</t>
  </si>
  <si>
    <t>AB - Bachelor - Other - N/A - 2023</t>
  </si>
  <si>
    <t>MB - 1 bedroom - Apartment - N/A - 2023</t>
  </si>
  <si>
    <t>MB - 1 bedroom - Other - N/A - 2023</t>
  </si>
  <si>
    <t>MB - 2 bedroom - Apartment - N/A - 2023</t>
  </si>
  <si>
    <t>MB - 2 bedroom - Other - N/A - 2023</t>
  </si>
  <si>
    <t>MB - 3 bedroom - Apartment - N/A - 2023</t>
  </si>
  <si>
    <t>MB - 3 bedroom - Other - N/A - 2023</t>
  </si>
  <si>
    <t>MB - 4+ bedroom - Apartment - N/A - 2023</t>
  </si>
  <si>
    <t>MB - 4+ bedroom - Other - N/A - 2023</t>
  </si>
  <si>
    <t>MB - Bachelor - Apartment - N/A - 2023</t>
  </si>
  <si>
    <t>MB - Bachelor - Other - N/A - 2023</t>
  </si>
  <si>
    <t>NB - 1 bedroom - Apartment - N/A - 2023</t>
  </si>
  <si>
    <t>NB - 1 bedroom - Other - N/A - 2023</t>
  </si>
  <si>
    <t>NB - 2 bedroom - Apartment - N/A - 2023</t>
  </si>
  <si>
    <t>NB - 2 bedroom - Other - N/A - 2023</t>
  </si>
  <si>
    <t>NB - 3 bedroom - Apartment - N/A - 2023</t>
  </si>
  <si>
    <t>NB - 3 bedroom - Other - N/A - 2023</t>
  </si>
  <si>
    <t>NB - 4+ bedroom - Apartment - N/A - 2023</t>
  </si>
  <si>
    <t>NB - 4+ bedroom - Other - N/A - 2023</t>
  </si>
  <si>
    <t>NB - Bachelor - Apartment - N/A - 2023</t>
  </si>
  <si>
    <t>NB - Bachelor - Other - N/A - 2023</t>
  </si>
  <si>
    <t>ON - 1 bedroom - Apartment - Electricity - 2023</t>
  </si>
  <si>
    <t>ON - 1 bedroom - Apartment - Gas - 2023</t>
  </si>
  <si>
    <t>ON - 1 bedroom - Other - Electricity - 2023</t>
  </si>
  <si>
    <t>ON - 1 bedroom - Other - Gas - 2023</t>
  </si>
  <si>
    <t>ON - 2 bedroom - Apartment - Electricity - 2023</t>
  </si>
  <si>
    <t>ON - 2 bedroom - Apartment - Gas - 2023</t>
  </si>
  <si>
    <t>ON - 2 bedroom - Other - Electricity - 2023</t>
  </si>
  <si>
    <t>ON - 2 bedroom - Other - Gas - 2023</t>
  </si>
  <si>
    <t>ON - 3 bedroom - Apartment - Electricity - 2023</t>
  </si>
  <si>
    <t>ON - 3 bedroom - Apartment - Gas - 2023</t>
  </si>
  <si>
    <t>ON - 3 bedroom - Other - Electricity - 2023</t>
  </si>
  <si>
    <t>ON - 3 bedroom - Other - Gas - 2023</t>
  </si>
  <si>
    <t>ON - 4+ bedroom - Apartment - Electricity - 2023</t>
  </si>
  <si>
    <t>ON - 4+ bedroom - Apartment - Gas - 2023</t>
  </si>
  <si>
    <t>ON - 4+ bedroom - Other - Electricity - 2023</t>
  </si>
  <si>
    <t>ON - 4+ bedroom - Other - Gas - 2023</t>
  </si>
  <si>
    <t>ON - 5+ bedroom - Apartment - Electricity - 2023</t>
  </si>
  <si>
    <t>ON - 5+ bedroom - Apartment - Gas - 2023</t>
  </si>
  <si>
    <t>ON - 5+ bedroom - Other - Electricity - 2023</t>
  </si>
  <si>
    <t>ON - 5+ bedroom - Other - Gas - 2023</t>
  </si>
  <si>
    <t>ON - Bachelor - Apartment - Electricity - 2023</t>
  </si>
  <si>
    <t>ON - Bachelor - Apartment - Gas - 2023</t>
  </si>
  <si>
    <t>ON - Bachelor - Other - Electricity - 2023</t>
  </si>
  <si>
    <t>ON - Bachelor - Other - Gas - 2023</t>
  </si>
  <si>
    <t>QC - 1 bedroom - Apartment - Electricity - 2023</t>
  </si>
  <si>
    <t>QC - 1 bedroom - Apartment - Gas - 2023</t>
  </si>
  <si>
    <t>QC - 1 bedroom - Apartment - Oil - 2023</t>
  </si>
  <si>
    <t>QC - 1 bedroom - Other - Electricity - 2023</t>
  </si>
  <si>
    <t>QC - 1 bedroom - Other - Gas - 2023</t>
  </si>
  <si>
    <t>QC - 1 bedroom - Other - Oil - 2023</t>
  </si>
  <si>
    <t>QC - 2 bedroom - Apartment - Electricity - 2023</t>
  </si>
  <si>
    <t>QC - 2 bedroom - Apartment - Gas - 2023</t>
  </si>
  <si>
    <t>QC - 2 bedroom - Apartment - Oil - 2023</t>
  </si>
  <si>
    <t>QC - 2 bedroom - Other - Electricity - 2023</t>
  </si>
  <si>
    <t>QC - 2 bedroom - Other - Gas - 2023</t>
  </si>
  <si>
    <t>QC - 2 bedroom - Other - Oil - 2023</t>
  </si>
  <si>
    <t>QC - 3 bedroom - Apartment - Electricity - 2023</t>
  </si>
  <si>
    <t>QC - 3 bedroom - Apartment - Gas - 2023</t>
  </si>
  <si>
    <t>QC - 3 bedroom - Apartment - Oil - 2023</t>
  </si>
  <si>
    <t>QC - 3 bedroom - Other - Electricity - 2023</t>
  </si>
  <si>
    <t>QC - 3 bedroom - Other - Gas - 2023</t>
  </si>
  <si>
    <t>QC - 3 bedroom - Other - Oil - 2023</t>
  </si>
  <si>
    <t>QC - 4+ bedroom - Apartment - Electricity - 2023</t>
  </si>
  <si>
    <t>QC - 4+ bedroom - Apartment - Gas - 2023</t>
  </si>
  <si>
    <t>QC - 4+ bedroom - Apartment - Oil - 2023</t>
  </si>
  <si>
    <t>QC - 4+ bedroom - Other - Electricity - 2023</t>
  </si>
  <si>
    <t>QC - 4+ bedroom - Other - Gas - 2023</t>
  </si>
  <si>
    <t>QC - 4+ bedroom - Other - Oil - 2023</t>
  </si>
  <si>
    <t>QC - Bachelor - Apartment - Electricity - 2023</t>
  </si>
  <si>
    <t>QC - Bachelor - Apartment - Gas - 2023</t>
  </si>
  <si>
    <t>QC - Bachelor - Apartment - Oil - 2023</t>
  </si>
  <si>
    <t>QC - Bachelor - Other - Electricity - 2023</t>
  </si>
  <si>
    <t>QC - Bachelor - Other - Gas - 2023</t>
  </si>
  <si>
    <t>QC - Bachelor - Other - Oil - 2023</t>
  </si>
  <si>
    <t>SK - 1 bedroom - Apartment - N/A - 2023</t>
  </si>
  <si>
    <t>SK - 1 bedroom - Other - N/A - 2023</t>
  </si>
  <si>
    <t>SK - 2 bedroom - Apartment - N/A - 2023</t>
  </si>
  <si>
    <t>SK - 2 bedroom - Other - N/A - 2023</t>
  </si>
  <si>
    <t>SK - 3 bedroom - Apartment - N/A - 2023</t>
  </si>
  <si>
    <t>SK - 3 bedroom - Other - N/A - 2023</t>
  </si>
  <si>
    <t>SK - 4+ bedroom - Apartment - N/A - 2023</t>
  </si>
  <si>
    <t>SK - 4+ bedroom - Other - N/A - 2023</t>
  </si>
  <si>
    <t>SK - Bachelor - Apartment - N/A - 2023</t>
  </si>
  <si>
    <t>SK - Bachelor - Other - N/A - 2023</t>
  </si>
  <si>
    <t>Tableau des allocations pour frais de services 2023</t>
  </si>
  <si>
    <t>19 $ + 6 $ par ajout</t>
  </si>
  <si>
    <t xml:space="preserve">Allocations de service 2023 - pour les ménages ayant une composante logement </t>
  </si>
  <si>
    <t>CB - 1 bedroom - Apartment - Electricity - 2023</t>
  </si>
  <si>
    <t>CB - 1 bedroom - Apartment - Gas - 2023</t>
  </si>
  <si>
    <t>CB - 1 bedroom - Other - Electricity - 2023</t>
  </si>
  <si>
    <t>CB- 1 bedroom - Other - Gas - 2023</t>
  </si>
  <si>
    <t>CB - 2 bedroom - Apartment - Electricity - 2023</t>
  </si>
  <si>
    <t>CB - Bachelor - Other - Gas - 2023</t>
  </si>
  <si>
    <t>CB - Bachelor - Other - Electricity - 2023</t>
  </si>
  <si>
    <t>CB - 5+ bedroom - Other - Gas - 2023</t>
  </si>
  <si>
    <t>CB - 5+ bedroom - Other - Electricity - 2023</t>
  </si>
  <si>
    <t>CB - 5+ bedroom - Apartment - Gas - 2023</t>
  </si>
  <si>
    <t>CB - Bachelor - Apartment - Electricity - 2023</t>
  </si>
  <si>
    <t>CB - Bachelor - Apartment - Gas - 2023</t>
  </si>
  <si>
    <t>CB - 5+ bedroom - Apartment - Electricity - 2023</t>
  </si>
  <si>
    <t>CB - 4+ bedroom - Other - Gas - 2023</t>
  </si>
  <si>
    <t>CB - 2 bedroom - Apartment - Gas - 2023</t>
  </si>
  <si>
    <t>CB - 2 bedroom - Other - Electricity - 2023</t>
  </si>
  <si>
    <t>CB - 3 bedroom - Apartment - Electricity - 2023</t>
  </si>
  <si>
    <t>CB - 2 bedroom - Other - Gas - 2023</t>
  </si>
  <si>
    <t>CB - 3 bedroom - Other - Electricity - 2023</t>
  </si>
  <si>
    <t>CB - 3 bedroom - Other - Gas - 2023</t>
  </si>
  <si>
    <t>CB - 4+ bedroom - Apartment - Electricity - 2023</t>
  </si>
  <si>
    <t>CB - 4+ bedroom - Apartment - Gas - 2023</t>
  </si>
  <si>
    <t>CB - 4+ bedroom - Other - Electricity - 2023</t>
  </si>
  <si>
    <t>CB - 3 bedroom - Apartment - Gas - 2023</t>
  </si>
  <si>
    <t>IPE - 1 bedroom - Apartment - Electricity - 2023</t>
  </si>
  <si>
    <t>IPE - 1 bedroom - Apartment - Gas - 2023</t>
  </si>
  <si>
    <t>IPE - 1 bedroom - Other - Electricity - 2023</t>
  </si>
  <si>
    <t>IPE - 1 bedroom - Other - Gas - 2023</t>
  </si>
  <si>
    <t>IPE - 1 bedroom - SDH - Electricity - 2023</t>
  </si>
  <si>
    <t>IPE - 1 bedroom - SDH - Gas - 2023</t>
  </si>
  <si>
    <t>IPE - 2 bedroom - Apartment - Electricity - 2023</t>
  </si>
  <si>
    <t>IPE - 2 bedroom - Apartment - Gas - 2023</t>
  </si>
  <si>
    <t>IPE - Bachelor - SDH - Gas - 2023</t>
  </si>
  <si>
    <t>IPE - Bachelor - SDH - Electricity - 2023</t>
  </si>
  <si>
    <t>IPE - 3 bedroom - Apartment - Electricity - 2023</t>
  </si>
  <si>
    <t>IPE - 4+ bedroom - Apartment - Electricity - 2023</t>
  </si>
  <si>
    <t>IPE - 5+ bedroom - Apartment - Electricity - 2023</t>
  </si>
  <si>
    <t>IPE - 2 bedroom - Other - Electricity - 2023</t>
  </si>
  <si>
    <t>IPE - 3 bedroom - Other - Electricity - 2023</t>
  </si>
  <si>
    <t>IPE - Bachelor - Apartment - Electricity - 2023</t>
  </si>
  <si>
    <t>IPE - Bachelor - Apartment - Gas - 2023</t>
  </si>
  <si>
    <t>IPE - Bachelor - Other - Electricity - 2023</t>
  </si>
  <si>
    <t>IPE - Bachelor - Other - Gas - 2023</t>
  </si>
  <si>
    <t>IPE - 5+ bedroom - SDH - Gas - 2023</t>
  </si>
  <si>
    <t>IPE - 5+ bedroom - SDH - Electricity - 2023</t>
  </si>
  <si>
    <t>IPE - 4+ bedroom - SDH - Electricity - 2023</t>
  </si>
  <si>
    <t>IPE - 4+ bedroom - Other - Gas - 2023</t>
  </si>
  <si>
    <t>IPE - 2 bedroom - Other - Gas - 2023</t>
  </si>
  <si>
    <t>IPE - 2 bedroom - SDH - Electricity - 2023</t>
  </si>
  <si>
    <t>IPE - 3 bedroom - Apartment - Gas - 2023</t>
  </si>
  <si>
    <t>IPE - 3 bedroom - Other - Gas - 2023</t>
  </si>
  <si>
    <t>IPE - 5+ bedroom - Other - Electricity - 2023</t>
  </si>
  <si>
    <t>IPE - 5+ bedroom - Apartment - Gas - 2023</t>
  </si>
  <si>
    <t>IPE - 4+ bedroom - SDH - Gas - 2023</t>
  </si>
  <si>
    <t>IPE - 4+ bedroom - Apartment - Gas - 2023</t>
  </si>
  <si>
    <t>IPE - 3 bedroom - SDH - Gas - 2023</t>
  </si>
  <si>
    <t>IPE - 3 bedroom - SDH - Electricity - 2023</t>
  </si>
  <si>
    <t>IPE - 5+ bedroom - Other - Gas - 2023</t>
  </si>
  <si>
    <t>IPE - 2 bedroom - SDH - Gas - 2023</t>
  </si>
  <si>
    <t>IPE - 4+ bedroom - Other - Electricity - 2023</t>
  </si>
  <si>
    <t>* Les allocations d'électricité sont déterminées par le type d'unité et le nombre de chambres à coucher.  Consultez la page Frais de services 2023 pour déterminer l'allocation pour le ménage en question.</t>
  </si>
  <si>
    <t>* Les allocations d'électricité sont déterminées par le type d'unité et le nombre de chambres à coucher.  Consultez la page Frais de services 2022 pour déterminer l'allocation pour le ménage en question.</t>
  </si>
  <si>
    <t>Bach.</t>
  </si>
  <si>
    <t>1 bed.</t>
  </si>
  <si>
    <t>2 bed.</t>
  </si>
  <si>
    <t>3 bed.</t>
  </si>
  <si>
    <t>4+ bed.</t>
  </si>
  <si>
    <t>4 bed.</t>
  </si>
  <si>
    <t>5+ bed.</t>
  </si>
  <si>
    <t>Maison detachee</t>
  </si>
  <si>
    <t>SDH</t>
  </si>
  <si>
    <t xml:space="preserve">Allocations de service 2024 - pour les ménages ayant une composante logement </t>
  </si>
  <si>
    <t>AB - 1 bedroom - Apartment - N/A - 2024</t>
  </si>
  <si>
    <t>AB - 1 bedroom - Other - N/A - 2024</t>
  </si>
  <si>
    <t>AB - 2 bedroom - Apartment - N/A - 2024</t>
  </si>
  <si>
    <t>AB - 2 bedroom - Other - N/A - 2024</t>
  </si>
  <si>
    <t>AB - 3 bedroom - Apartment - N/A - 2024</t>
  </si>
  <si>
    <t>AB - 3 bedroom - Other - N/A - 2024</t>
  </si>
  <si>
    <t>AB - 4+ bedroom - Apartment - N/A - 2024</t>
  </si>
  <si>
    <t>AB - 4+ bedroom - Other - N/A - 2024</t>
  </si>
  <si>
    <t>AB - Bachelor - Apartment - N/A - 2024</t>
  </si>
  <si>
    <t>AB - Bachelor - Other - N/A - 2024</t>
  </si>
  <si>
    <t>BC - 1 bedroom - Apartment - Electricity - 2024</t>
  </si>
  <si>
    <t>BC - 1 bedroom - Apartment - Gas - 2024</t>
  </si>
  <si>
    <t>BC - 1 bedroom - Other - Electricity - 2024</t>
  </si>
  <si>
    <t>BC - 1 bedroom - Other - Gas - 2024</t>
  </si>
  <si>
    <t>BC - 2 bedroom - Apartment - Electricity - 2024</t>
  </si>
  <si>
    <t>BC - 2 bedroom - Apartment - Gas - 2024</t>
  </si>
  <si>
    <t>BC - 2 bedroom - Other - Electricity - 2024</t>
  </si>
  <si>
    <t>BC - 2 bedroom - Other - Gas - 2024</t>
  </si>
  <si>
    <t>BC - 3 bedroom - Apartment - Electricity - 2024</t>
  </si>
  <si>
    <t>BC - 3 bedroom - Apartment - Gas - 2024</t>
  </si>
  <si>
    <t>BC - 3 bedroom - Other - Electricity - 2024</t>
  </si>
  <si>
    <t>BC - 3 bedroom - Other - Gas - 2024</t>
  </si>
  <si>
    <t>BC - 4+ bedroom - Apartment - Electricity - 2024</t>
  </si>
  <si>
    <t>BC - 4+ bedroom - Apartment - Gas - 2024</t>
  </si>
  <si>
    <t>BC - 4+ bedroom - Other - Electricity - 2024</t>
  </si>
  <si>
    <t>BC - 4+ bedroom - Other - Gas - 2024</t>
  </si>
  <si>
    <t>BC - 5+ bedroom - Apartment - Electricity - 2024</t>
  </si>
  <si>
    <t>BC - 5+ bedroom - Apartment - Gas - 2024</t>
  </si>
  <si>
    <t>BC - 5+ bedroom - Other - Electricity - 2024</t>
  </si>
  <si>
    <t>BC - 5+ bedroom - Other - Gas - 2024</t>
  </si>
  <si>
    <t>BC - Bachelor - Apartment - Electricity - 2024</t>
  </si>
  <si>
    <t>BC - Bachelor - Apartment - Gas - 2024</t>
  </si>
  <si>
    <t>BC - Bachelor - Other - Electricity - 2024</t>
  </si>
  <si>
    <t>BC - Bachelor - Other - Gas - 2024</t>
  </si>
  <si>
    <t>MB - 1 bedroom - Apartment - N/A - 2024</t>
  </si>
  <si>
    <t>MB - 1 bedroom - Other - N/A - 2024</t>
  </si>
  <si>
    <t>MB - 2 bedroom - Apartment - N/A - 2024</t>
  </si>
  <si>
    <t>MB - 2 bedroom - Other - N/A - 2024</t>
  </si>
  <si>
    <t>MB - 3 bedroom - Apartment - N/A - 2024</t>
  </si>
  <si>
    <t>MB - 3 bedroom - Other - N/A - 2024</t>
  </si>
  <si>
    <t>MB - 4+ bedroom - Apartment - N/A - 2024</t>
  </si>
  <si>
    <t>MB - 4+ bedroom - Other - N/A - 2024</t>
  </si>
  <si>
    <t>MB - Bachelor - Apartment - N/A - 2024</t>
  </si>
  <si>
    <t>MB - Bachelor - Other - N/A - 2024</t>
  </si>
  <si>
    <t>NB - 1 bedroom - Apartment - N/A - 2024</t>
  </si>
  <si>
    <t>NB - 1 bedroom - Other - N/A - 2024</t>
  </si>
  <si>
    <t>NB - 2 bedroom - Apartment - N/A - 2024</t>
  </si>
  <si>
    <t>NB - 2 bedroom - Other - N/A - 2024</t>
  </si>
  <si>
    <t>NB - 3 bedroom - Apartment - N/A - 2024</t>
  </si>
  <si>
    <t>NB - 3 bedroom - Other - N/A - 2024</t>
  </si>
  <si>
    <t>NB - 4+ bedroom - Apartment - N/A - 2024</t>
  </si>
  <si>
    <t>NB - 4+ bedroom - Other - N/A - 2024</t>
  </si>
  <si>
    <t>NB - Bachelor - Apartment - N/A - 2024</t>
  </si>
  <si>
    <t>NB - Bachelor - Other - N/A - 2024</t>
  </si>
  <si>
    <t>ON - 1 bedroom - Apartment - Electricity - 2024</t>
  </si>
  <si>
    <t>ON - 1 bedroom - Apartment - Gas - 2024</t>
  </si>
  <si>
    <t>ON - 1 bedroom - Other - Electricity - 2024</t>
  </si>
  <si>
    <t>ON - 1 bedroom - Other - Gas - 2024</t>
  </si>
  <si>
    <t>ON - 2 bedroom - Apartment - Electricity - 2024</t>
  </si>
  <si>
    <t>ON - 2 bedroom - Apartment - Gas - 2024</t>
  </si>
  <si>
    <t>ON - 2 bedroom - Other - Electricity - 2024</t>
  </si>
  <si>
    <t>ON - 2 bedroom - Other - Gas - 2024</t>
  </si>
  <si>
    <t>ON - 3 bedroom - Apartment - Electricity - 2024</t>
  </si>
  <si>
    <t>ON - 3 bedroom - Apartment - Gas - 2024</t>
  </si>
  <si>
    <t>ON - 3 bedroom - Other - Electricity - 2024</t>
  </si>
  <si>
    <t>ON - 3 bedroom - Other - Gas - 2024</t>
  </si>
  <si>
    <t>ON - 4+ bedroom - Apartment - Electricity - 2024</t>
  </si>
  <si>
    <t>ON - 4+ bedroom - Apartment - Gas - 2024</t>
  </si>
  <si>
    <t>ON - 4+ bedroom - Other - Electricity - 2024</t>
  </si>
  <si>
    <t>ON - 4+ bedroom - Other - Gas - 2024</t>
  </si>
  <si>
    <t>ON - 5+ bedroom - Apartment - Electricity - 2024</t>
  </si>
  <si>
    <t>ON - 5+ bedroom - Apartment - Gas - 2024</t>
  </si>
  <si>
    <t>ON - 5+ bedroom - Other - Electricity - 2024</t>
  </si>
  <si>
    <t>ON - 5+ bedroom - Other - Gas - 2024</t>
  </si>
  <si>
    <t>ON - Bachelor - Apartment - Electricity - 2024</t>
  </si>
  <si>
    <t>ON - Bachelor - Apartment - Gas - 2024</t>
  </si>
  <si>
    <t>ON - Bachelor - Other - Electricity - 2024</t>
  </si>
  <si>
    <t>ON - Bachelor - Other - Gas - 2024</t>
  </si>
  <si>
    <t>PE - 1 bedroom - Apartment - Electricity - 2024</t>
  </si>
  <si>
    <t>PE - 1 bedroom - Apartment - Gas - 2024</t>
  </si>
  <si>
    <t>PE - 1 bedroom - Other - Electricity - 2024</t>
  </si>
  <si>
    <t>PE - 1 bedroom - Other - Gas - 2024</t>
  </si>
  <si>
    <t>PE - 1 bedroom - SDH - Electricity - 2024</t>
  </si>
  <si>
    <t>PE - 1 bedroom - SDH - Gas - 2024</t>
  </si>
  <si>
    <t>PE - 2 bedroom - Apartment - Electricity - 2024</t>
  </si>
  <si>
    <t>PE - 2 bedroom - Apartment - Gas - 2024</t>
  </si>
  <si>
    <t>PE - 2 bedroom - Other - Electricity - 2024</t>
  </si>
  <si>
    <t>PE - 2 bedroom - Other - Gas - 2024</t>
  </si>
  <si>
    <t>PE - 2 bedroom - SDH - Electricity - 2024</t>
  </si>
  <si>
    <t>PE - 2 bedroom - SDH - Gas - 2024</t>
  </si>
  <si>
    <t>PE - 3 bedroom - Apartment - Electricity - 2024</t>
  </si>
  <si>
    <t>PE - 3 bedroom - Apartment - Gas - 2024</t>
  </si>
  <si>
    <t>PE - 3 bedroom - Other - Electricity - 2024</t>
  </si>
  <si>
    <t>PE - 3 bedroom - Other - Gas - 2024</t>
  </si>
  <si>
    <t>PE - 3 bedroom - SDH - Electricity - 2024</t>
  </si>
  <si>
    <t>PE - 3 bedroom - SDH - Gas - 2024</t>
  </si>
  <si>
    <t>PE - 4+ bedroom - Apartment - Electricity - 2024</t>
  </si>
  <si>
    <t>PE - 4+ bedroom - Apartment - Gas - 2024</t>
  </si>
  <si>
    <t>PE - 4+ bedroom - Other - Electricity - 2024</t>
  </si>
  <si>
    <t>PE - 4+ bedroom - Other - Gas - 2024</t>
  </si>
  <si>
    <t>PE - 4+ bedroom - SDH - Electricity - 2024</t>
  </si>
  <si>
    <t>PE - 4+ bedroom - SDH - Gas - 2024</t>
  </si>
  <si>
    <t>PE - 5+ bedroom - Apartment - Electricity - 2024</t>
  </si>
  <si>
    <t>PE - 5+ bedroom - Apartment - Gas - 2024</t>
  </si>
  <si>
    <t>PE - 5+ bedroom - Other - Electricity - 2024</t>
  </si>
  <si>
    <t>PE - 5+ bedroom - Other - Gas - 2024</t>
  </si>
  <si>
    <t>PE - 5+ bedroom - SDH - Electricity - 2024</t>
  </si>
  <si>
    <t>PE - 5+ bedroom - SDH - Gas - 2024</t>
  </si>
  <si>
    <t>PE - Bachelor - Apartment - Electricity - 2024</t>
  </si>
  <si>
    <t>PE - Bachelor - Apartment - Gas - 2024</t>
  </si>
  <si>
    <t>PE - Bachelor - Other - Electricity - 2024</t>
  </si>
  <si>
    <t>PE - Bachelor - Other - Gas - 2024</t>
  </si>
  <si>
    <t>PE - Bachelor - SDH - Electricity - 2024</t>
  </si>
  <si>
    <t>PE - Bachelor - SDH - Gas - 2024</t>
  </si>
  <si>
    <t>QC - 1 bedroom - Apartment - Electricity - 2024</t>
  </si>
  <si>
    <t>QC - 1 bedroom - Apartment - Gas - 2024</t>
  </si>
  <si>
    <t>QC - 1 bedroom - Apartment - Oil - 2024</t>
  </si>
  <si>
    <t>QC - 1 bedroom - Other - Electricity - 2024</t>
  </si>
  <si>
    <t>QC - 1 bedroom - Other - Gas - 2024</t>
  </si>
  <si>
    <t>QC - 1 bedroom - Other - Oil - 2024</t>
  </si>
  <si>
    <t>QC - 2 bedroom - Apartment - Electricity - 2024</t>
  </si>
  <si>
    <t>QC - 2 bedroom - Apartment - Gas - 2024</t>
  </si>
  <si>
    <t>QC - 2 bedroom - Apartment - Oil - 2024</t>
  </si>
  <si>
    <t>QC - 2 bedroom - Other - Electricity - 2024</t>
  </si>
  <si>
    <t>QC - 2 bedroom - Other - Gas - 2024</t>
  </si>
  <si>
    <t>QC - 2 bedroom - Other - Oil - 2024</t>
  </si>
  <si>
    <t>QC - 3 bedroom - Apartment - Electricity - 2024</t>
  </si>
  <si>
    <t>QC - 3 bedroom - Apartment - Gas - 2024</t>
  </si>
  <si>
    <t>QC - 3 bedroom - Apartment - Oil - 2024</t>
  </si>
  <si>
    <t>QC - 3 bedroom - Other - Electricity - 2024</t>
  </si>
  <si>
    <t>QC - 3 bedroom - Other - Gas - 2024</t>
  </si>
  <si>
    <t>QC - 3 bedroom - Other - Oil - 2024</t>
  </si>
  <si>
    <t>QC - 4+ bedroom - Apartment - Electricity - 2024</t>
  </si>
  <si>
    <t>QC - 4+ bedroom - Apartment - Gas - 2024</t>
  </si>
  <si>
    <t>QC - 4+ bedroom - Apartment - Oil - 2024</t>
  </si>
  <si>
    <t>QC - 4+ bedroom - Other - Electricity - 2024</t>
  </si>
  <si>
    <t>QC - 4+ bedroom - Other - Gas - 2024</t>
  </si>
  <si>
    <t>QC - 4+ bedroom - Other - Oil - 2024</t>
  </si>
  <si>
    <t>QC - Bachelor - Apartment - Electricity - 2024</t>
  </si>
  <si>
    <t>QC - Bachelor - Apartment - Gas - 2024</t>
  </si>
  <si>
    <t>QC - Bachelor - Apartment - Oil - 2024</t>
  </si>
  <si>
    <t>QC - Bachelor - Other - Electricity - 2024</t>
  </si>
  <si>
    <t>QC - Bachelor - Other - Gas - 2024</t>
  </si>
  <si>
    <t>QC - Bachelor - Other - Oil - 2024</t>
  </si>
  <si>
    <t>SK - 1 bedroom - Apartment - N/A - 2024</t>
  </si>
  <si>
    <t>SK - 1 bedroom - Other - N/A - 2024</t>
  </si>
  <si>
    <t>SK - 2 bedroom - Apartment - N/A - 2024</t>
  </si>
  <si>
    <t>SK - 2 bedroom - Other - N/A - 2024</t>
  </si>
  <si>
    <t>SK - 3 bedroom - Apartment - N/A - 2024</t>
  </si>
  <si>
    <t>SK - 3 bedroom - Other - N/A - 2024</t>
  </si>
  <si>
    <t>SK - 4+ bedroom - Apartment - N/A - 2024</t>
  </si>
  <si>
    <t>SK - 4+ bedroom - Other - N/A - 2024</t>
  </si>
  <si>
    <t>SK - Bachelor - Apartment - N/A - 2024</t>
  </si>
  <si>
    <t>SK - Bachelor - Other - N/A - 2024</t>
  </si>
  <si>
    <t>Tableau des allocations pour frais de services 2024</t>
  </si>
  <si>
    <t>35 $ + 11 $ par ajout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</si>
</sst>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00_);_(&quot;$&quot;* \(#,##0.00\);_(&quot;$&quot;* &quot;-&quot;??_);_(@_)"/>
    <numFmt numFmtId="165" formatCode="_ * #,##0.00_)\ &quot;$&quot;_ ;_ * \(#,##0.00\)\ &quot;$&quot;_ ;_ * &quot;-&quot;??_)\ &quot;$&quot;_ ;_ @_ "/>
    <numFmt numFmtId="166" formatCode="d/mmm/yy"/>
    <numFmt numFmtId="167" formatCode="_-[$$-1009]* #,##0.00_-;\-[$$-1009]* #,##0.00_-;_-[$$-1009]* &quot;-&quot;??_-;_-@_-"/>
    <numFmt numFmtId="168" formatCode="&quot;$&quot;#,##0.00"/>
    <numFmt numFmtId="169" formatCode="_ * #,##0.00_)\ [$$-C0C]_ ;_ * \(#,##0.00\)\ [$$-C0C]_ ;_ * &quot;-&quot;??_)\ [$$-C0C]_ ;_ @_ "/>
    <numFmt numFmtId="170" formatCode="_ * #,##0.00_ \ [$$-C0C]_ ;_ * \-#,##0.00\ \ [$$-C0C]_ ;_ * &quot;-&quot;??_ \ [$$-C0C]_ ;_ @_ "/>
  </numFmts>
  <fonts count="26">
    <font>
      <sz val="11"/>
      <color theme="1"/>
      <name val="Calibri"/>
      <family val="2"/>
      <scheme val="minor"/>
    </font>
    <font>
      <sz val="11"/>
      <color theme="1"/>
      <name val="Calibri"/>
      <family val="2"/>
      <scheme val="minor"/>
    </font>
    <font>
      <b/>
      <sz val="11"/>
      <color theme="1"/>
      <name val="Calibri"/>
      <family val="2"/>
      <scheme val="minor"/>
    </font>
    <font>
      <b/>
      <sz val="14"/>
      <color theme="0"/>
      <name val="Gill Sans"/>
      <family val="2"/>
    </font>
    <font>
      <b/>
      <sz val="10"/>
      <name val="Gill Sans"/>
      <family val="2"/>
    </font>
    <font>
      <b/>
      <sz val="10"/>
      <color theme="1"/>
      <name val="Gill Sans"/>
      <family val="2"/>
    </font>
    <font>
      <sz val="10"/>
      <color theme="1"/>
      <name val="Gill Sans"/>
      <family val="2"/>
    </font>
    <font>
      <sz val="10"/>
      <name val="Gill Sans"/>
      <family val="2"/>
    </font>
    <font>
      <b/>
      <sz val="10"/>
      <color theme="0"/>
      <name val="Gill Sans"/>
      <family val="2"/>
    </font>
    <font>
      <sz val="10"/>
      <color indexed="12"/>
      <name val="Gill Sans"/>
      <family val="2"/>
    </font>
    <font>
      <sz val="9"/>
      <name val="Gill Sans"/>
      <family val="2"/>
    </font>
    <font>
      <sz val="10"/>
      <color rgb="FFFF0000"/>
      <name val="Gill Sans"/>
      <family val="2"/>
    </font>
    <font>
      <b/>
      <sz val="8"/>
      <name val="Gill Sans"/>
      <family val="2"/>
    </font>
    <font>
      <b/>
      <i/>
      <sz val="10"/>
      <color theme="1"/>
      <name val="Gill Sans"/>
      <family val="2"/>
    </font>
    <font>
      <sz val="9"/>
      <color theme="1"/>
      <name val="Gill Sans"/>
      <family val="2"/>
    </font>
    <font>
      <b/>
      <sz val="10"/>
      <color rgb="FFFF0000"/>
      <name val="Gill Sans"/>
      <family val="2"/>
    </font>
    <font>
      <i/>
      <sz val="10"/>
      <color theme="1"/>
      <name val="Gill Sans"/>
      <family val="2"/>
    </font>
    <font>
      <sz val="8"/>
      <color theme="1"/>
      <name val="Gill Sans"/>
      <family val="2"/>
    </font>
    <font>
      <b/>
      <sz val="9"/>
      <color rgb="FFFF0000"/>
      <name val="Gill Sans"/>
      <family val="2"/>
    </font>
    <font>
      <b/>
      <sz val="11"/>
      <color theme="0"/>
      <name val="Calibri"/>
      <family val="2"/>
      <scheme val="minor"/>
    </font>
    <font>
      <b/>
      <sz val="14"/>
      <name val="Gill Sans"/>
      <family val="2"/>
    </font>
    <font>
      <b/>
      <sz val="10"/>
      <name val="Arial"/>
      <family val="2"/>
    </font>
    <font>
      <sz val="9"/>
      <color indexed="81"/>
      <name val="Tahoma"/>
      <family val="2"/>
    </font>
    <font>
      <sz val="11"/>
      <color theme="0"/>
      <name val="Calibri"/>
      <family val="2"/>
      <scheme val="minor"/>
    </font>
    <font>
      <sz val="8"/>
      <color rgb="FF000000"/>
      <name val="Segoe UI"/>
      <family val="2"/>
    </font>
    <font>
      <sz val="11"/>
      <color rgb="FF000000"/>
      <name val="Calibri"/>
      <family val="2"/>
    </font>
  </fonts>
  <fills count="21">
    <fill>
      <patternFill patternType="none"/>
    </fill>
    <fill>
      <patternFill patternType="gray125"/>
    </fill>
    <fill>
      <patternFill patternType="solid">
        <fgColor theme="3" tint="-0.249977111117893"/>
        <bgColor indexed="8"/>
      </patternFill>
    </fill>
    <fill>
      <patternFill patternType="solid">
        <fgColor indexed="9"/>
        <bgColor indexed="64"/>
      </patternFill>
    </fill>
    <fill>
      <patternFill patternType="solid">
        <fgColor rgb="FFFCE4D6"/>
        <bgColor indexed="64"/>
      </patternFill>
    </fill>
    <fill>
      <patternFill patternType="solid">
        <fgColor theme="0"/>
        <bgColor indexed="64"/>
      </patternFill>
    </fill>
    <fill>
      <patternFill patternType="solid">
        <fgColor rgb="FFD4DEFC"/>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79998168889431442"/>
        <bgColor theme="6" tint="0.79998168889431442"/>
      </patternFill>
    </fill>
    <fill>
      <patternFill patternType="solid">
        <fgColor rgb="FFEBEEF1"/>
        <bgColor indexed="64"/>
      </patternFill>
    </fill>
    <fill>
      <patternFill patternType="solid">
        <fgColor theme="5" tint="0.79998168889431442"/>
        <bgColor indexed="64"/>
      </patternFill>
    </fill>
    <fill>
      <patternFill patternType="solid">
        <fgColor rgb="FFC9C9C9"/>
        <bgColor indexed="64"/>
      </patternFill>
    </fill>
    <fill>
      <patternFill patternType="solid">
        <fgColor theme="4" tint="0.79998168889431442"/>
        <bgColor indexed="64"/>
      </patternFill>
    </fill>
    <fill>
      <patternFill patternType="solid">
        <fgColor theme="4" tint="0.59999389629810485"/>
        <bgColor indexed="8"/>
      </patternFill>
    </fill>
    <fill>
      <patternFill patternType="solid">
        <fgColor theme="4" tint="-0.499984740745262"/>
        <bgColor indexed="8"/>
      </patternFill>
    </fill>
    <fill>
      <patternFill patternType="solid">
        <fgColor theme="0" tint="-0.14999847407452621"/>
        <bgColor theme="0" tint="-0.14999847407452621"/>
      </patternFill>
    </fill>
    <fill>
      <patternFill patternType="solid">
        <fgColor theme="4" tint="0.79998168889431442"/>
        <bgColor indexed="8"/>
      </patternFill>
    </fill>
    <fill>
      <patternFill patternType="solid">
        <fgColor theme="2" tint="-9.9978637043366805E-2"/>
        <bgColor indexed="64"/>
      </patternFill>
    </fill>
  </fills>
  <borders count="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top/>
      <bottom style="thin">
        <color indexed="64"/>
      </bottom>
      <diagonal/>
    </border>
    <border>
      <left style="medium">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diagonal/>
    </border>
    <border>
      <left/>
      <right/>
      <top style="thin">
        <color indexed="64"/>
      </top>
      <bottom/>
      <diagonal/>
    </border>
    <border>
      <left style="medium">
        <color indexed="64"/>
      </left>
      <right style="hair">
        <color indexed="64"/>
      </right>
      <top/>
      <bottom style="hair">
        <color indexed="64"/>
      </bottom>
      <diagonal/>
    </border>
    <border>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theme="6"/>
      </left>
      <right style="thin">
        <color theme="6"/>
      </right>
      <top style="thin">
        <color theme="6"/>
      </top>
      <bottom style="thin">
        <color theme="6"/>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theme="5" tint="0.59996337778862885"/>
      </right>
      <top/>
      <bottom style="thin">
        <color theme="5" tint="0.59996337778862885"/>
      </bottom>
      <diagonal/>
    </border>
    <border>
      <left style="medium">
        <color indexed="64"/>
      </left>
      <right style="thin">
        <color indexed="64"/>
      </right>
      <top style="thin">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medium">
        <color indexed="64"/>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right/>
      <top/>
      <bottom style="thick">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415">
    <xf numFmtId="0" fontId="0" fillId="0" borderId="0" xfId="0"/>
    <xf numFmtId="0" fontId="4" fillId="3" borderId="4" xfId="0" applyFont="1" applyFill="1" applyBorder="1"/>
    <xf numFmtId="166" fontId="5" fillId="0" borderId="5" xfId="0" applyNumberFormat="1" applyFont="1" applyBorder="1" applyAlignment="1">
      <alignment horizontal="right"/>
    </xf>
    <xf numFmtId="0" fontId="6" fillId="3" borderId="7" xfId="0" applyFont="1" applyFill="1" applyBorder="1"/>
    <xf numFmtId="0" fontId="6" fillId="3" borderId="0" xfId="0" applyFont="1" applyFill="1"/>
    <xf numFmtId="0" fontId="6" fillId="0" borderId="0" xfId="0" applyFont="1"/>
    <xf numFmtId="0" fontId="6" fillId="0" borderId="8" xfId="0" applyFont="1" applyBorder="1"/>
    <xf numFmtId="0" fontId="5" fillId="3" borderId="7" xfId="0" applyFont="1" applyFill="1" applyBorder="1"/>
    <xf numFmtId="0" fontId="7" fillId="4" borderId="8" xfId="0" applyFont="1" applyFill="1" applyBorder="1" applyProtection="1">
      <protection locked="0"/>
    </xf>
    <xf numFmtId="0" fontId="4" fillId="0" borderId="9" xfId="0" applyFont="1" applyBorder="1"/>
    <xf numFmtId="0" fontId="4" fillId="0" borderId="10" xfId="0" applyFont="1" applyBorder="1"/>
    <xf numFmtId="0" fontId="9" fillId="0" borderId="12" xfId="0" applyFont="1" applyBorder="1"/>
    <xf numFmtId="0" fontId="9" fillId="0" borderId="13" xfId="0" applyFont="1" applyBorder="1"/>
    <xf numFmtId="49" fontId="9" fillId="0" borderId="13" xfId="0" applyNumberFormat="1" applyFont="1" applyBorder="1" applyAlignment="1">
      <alignment horizontal="center"/>
    </xf>
    <xf numFmtId="0" fontId="9" fillId="0" borderId="14" xfId="0" applyFont="1" applyBorder="1"/>
    <xf numFmtId="0" fontId="4" fillId="0" borderId="15" xfId="0" applyFont="1" applyBorder="1"/>
    <xf numFmtId="0" fontId="10" fillId="0" borderId="16" xfId="0" applyFont="1" applyBorder="1"/>
    <xf numFmtId="0" fontId="4" fillId="0" borderId="16" xfId="0" applyFont="1" applyBorder="1"/>
    <xf numFmtId="0" fontId="7" fillId="0" borderId="16" xfId="0" applyFont="1" applyBorder="1"/>
    <xf numFmtId="0" fontId="4" fillId="0" borderId="17" xfId="0" applyFont="1" applyBorder="1"/>
    <xf numFmtId="0" fontId="9" fillId="0" borderId="7" xfId="0" applyFont="1" applyBorder="1"/>
    <xf numFmtId="0" fontId="7" fillId="4" borderId="0" xfId="0" applyFont="1" applyFill="1" applyProtection="1">
      <protection locked="0"/>
    </xf>
    <xf numFmtId="0" fontId="9" fillId="0" borderId="0" xfId="0" applyFont="1"/>
    <xf numFmtId="0" fontId="5" fillId="0" borderId="7" xfId="0" applyFont="1" applyBorder="1"/>
    <xf numFmtId="0" fontId="10" fillId="0" borderId="13" xfId="0" applyFont="1" applyBorder="1" applyAlignment="1">
      <alignment horizontal="left"/>
    </xf>
    <xf numFmtId="0" fontId="4" fillId="0" borderId="0" xfId="0" applyFont="1" applyAlignment="1">
      <alignment horizontal="right"/>
    </xf>
    <xf numFmtId="10" fontId="6" fillId="4" borderId="8" xfId="2" applyNumberFormat="1" applyFont="1" applyFill="1" applyBorder="1" applyAlignment="1" applyProtection="1">
      <alignment horizontal="center"/>
      <protection locked="0"/>
    </xf>
    <xf numFmtId="165" fontId="6" fillId="0" borderId="0" xfId="3" applyFont="1" applyFill="1" applyBorder="1" applyAlignment="1" applyProtection="1">
      <alignment horizontal="right"/>
    </xf>
    <xf numFmtId="0" fontId="10" fillId="0" borderId="0" xfId="0" applyFont="1" applyAlignment="1">
      <alignment horizontal="left"/>
    </xf>
    <xf numFmtId="0" fontId="5" fillId="0" borderId="0" xfId="0" applyFont="1"/>
    <xf numFmtId="0" fontId="6" fillId="0" borderId="8" xfId="0" applyFont="1" applyBorder="1" applyAlignment="1">
      <alignment horizontal="center"/>
    </xf>
    <xf numFmtId="0" fontId="4" fillId="0" borderId="7" xfId="0" applyFont="1" applyBorder="1"/>
    <xf numFmtId="0" fontId="7" fillId="4" borderId="0" xfId="0" applyFont="1" applyFill="1" applyAlignment="1">
      <alignment horizontal="left"/>
    </xf>
    <xf numFmtId="0" fontId="4" fillId="4" borderId="0" xfId="0" applyFont="1" applyFill="1" applyAlignment="1">
      <alignment horizontal="right"/>
    </xf>
    <xf numFmtId="0" fontId="7" fillId="4" borderId="18" xfId="0" applyFont="1" applyFill="1" applyBorder="1" applyAlignment="1" applyProtection="1">
      <alignment horizontal="left"/>
      <protection locked="0"/>
    </xf>
    <xf numFmtId="0" fontId="6" fillId="0" borderId="7" xfId="0" applyFont="1" applyBorder="1"/>
    <xf numFmtId="0" fontId="5" fillId="0" borderId="0" xfId="0" applyFont="1" applyAlignment="1">
      <alignment horizontal="right"/>
    </xf>
    <xf numFmtId="0" fontId="6" fillId="0" borderId="0" xfId="0" applyFont="1" applyAlignment="1">
      <alignment horizontal="center"/>
    </xf>
    <xf numFmtId="0" fontId="6" fillId="4" borderId="0" xfId="0" applyFont="1" applyFill="1"/>
    <xf numFmtId="0" fontId="5" fillId="0" borderId="0" xfId="0" applyFont="1" applyAlignment="1">
      <alignment horizontal="left"/>
    </xf>
    <xf numFmtId="0" fontId="7" fillId="0" borderId="0" xfId="0" applyFont="1" applyAlignment="1">
      <alignment horizontal="center"/>
    </xf>
    <xf numFmtId="0" fontId="4" fillId="0" borderId="0" xfId="0" applyFont="1"/>
    <xf numFmtId="9" fontId="6" fillId="0" borderId="8" xfId="2" applyFont="1" applyFill="1" applyBorder="1" applyAlignment="1" applyProtection="1"/>
    <xf numFmtId="0" fontId="4" fillId="0" borderId="0" xfId="0" applyFont="1" applyAlignment="1">
      <alignment horizontal="left"/>
    </xf>
    <xf numFmtId="0" fontId="7" fillId="4" borderId="0" xfId="0" applyFont="1" applyFill="1"/>
    <xf numFmtId="9" fontId="6" fillId="4" borderId="8" xfId="2" applyFont="1" applyFill="1" applyBorder="1" applyAlignment="1" applyProtection="1"/>
    <xf numFmtId="0" fontId="11" fillId="0" borderId="0" xfId="0" applyFont="1" applyAlignment="1">
      <alignment horizontal="center"/>
    </xf>
    <xf numFmtId="0" fontId="7" fillId="0" borderId="0" xfId="0" applyFont="1" applyAlignment="1">
      <alignment horizontal="left"/>
    </xf>
    <xf numFmtId="0" fontId="12" fillId="0" borderId="7" xfId="0" applyFont="1" applyBorder="1"/>
    <xf numFmtId="167" fontId="7" fillId="0" borderId="0" xfId="3" applyNumberFormat="1" applyFont="1" applyFill="1" applyBorder="1" applyAlignment="1" applyProtection="1">
      <alignment horizontal="right"/>
    </xf>
    <xf numFmtId="165" fontId="7" fillId="0" borderId="0" xfId="3" applyFont="1" applyFill="1" applyBorder="1" applyAlignment="1" applyProtection="1">
      <alignment horizontal="right"/>
    </xf>
    <xf numFmtId="0" fontId="13" fillId="0" borderId="7" xfId="0" applyFont="1" applyBorder="1"/>
    <xf numFmtId="0" fontId="11" fillId="0" borderId="0" xfId="0" applyFont="1"/>
    <xf numFmtId="164" fontId="6" fillId="0" borderId="0" xfId="3" applyNumberFormat="1" applyFont="1" applyFill="1" applyBorder="1" applyAlignment="1" applyProtection="1">
      <alignment horizontal="right"/>
      <protection locked="0"/>
    </xf>
    <xf numFmtId="0" fontId="14" fillId="0" borderId="0" xfId="0" applyFont="1"/>
    <xf numFmtId="0" fontId="6" fillId="0" borderId="4" xfId="0" applyFont="1" applyBorder="1"/>
    <xf numFmtId="0" fontId="11" fillId="0" borderId="5" xfId="0" applyFont="1" applyBorder="1"/>
    <xf numFmtId="0" fontId="6" fillId="0" borderId="5" xfId="0" applyFont="1" applyBorder="1"/>
    <xf numFmtId="0" fontId="6" fillId="0" borderId="6" xfId="0" applyFont="1" applyBorder="1"/>
    <xf numFmtId="0" fontId="8"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7" fillId="0" borderId="7" xfId="0" applyFont="1" applyBorder="1"/>
    <xf numFmtId="168" fontId="7" fillId="0" borderId="0" xfId="0" applyNumberFormat="1" applyFont="1" applyAlignment="1">
      <alignment horizontal="left"/>
    </xf>
    <xf numFmtId="0" fontId="10" fillId="0" borderId="13" xfId="0" applyFont="1" applyBorder="1" applyAlignment="1">
      <alignment horizontal="right"/>
    </xf>
    <xf numFmtId="0" fontId="7" fillId="0" borderId="0" xfId="0" applyFont="1"/>
    <xf numFmtId="0" fontId="10" fillId="0" borderId="19" xfId="0" applyFont="1" applyBorder="1" applyAlignment="1">
      <alignment horizontal="right"/>
    </xf>
    <xf numFmtId="165" fontId="7" fillId="0" borderId="0" xfId="3" applyFont="1" applyFill="1" applyBorder="1" applyAlignment="1" applyProtection="1">
      <alignment horizontal="left"/>
    </xf>
    <xf numFmtId="0" fontId="7" fillId="0" borderId="21" xfId="0" applyFont="1" applyBorder="1" applyAlignment="1">
      <alignment vertical="center" wrapText="1"/>
    </xf>
    <xf numFmtId="0" fontId="7" fillId="0" borderId="23" xfId="0" applyFont="1" applyBorder="1" applyAlignment="1">
      <alignment horizontal="left" vertical="center" wrapText="1"/>
    </xf>
    <xf numFmtId="0" fontId="6" fillId="0" borderId="25" xfId="0" applyFont="1" applyBorder="1" applyAlignment="1">
      <alignment horizontal="center"/>
    </xf>
    <xf numFmtId="0" fontId="6" fillId="0" borderId="31" xfId="0" applyFont="1" applyBorder="1" applyAlignment="1">
      <alignment horizontal="center"/>
    </xf>
    <xf numFmtId="167" fontId="5" fillId="0" borderId="8" xfId="0" applyNumberFormat="1" applyFont="1" applyBorder="1" applyAlignment="1">
      <alignment horizontal="right"/>
    </xf>
    <xf numFmtId="0" fontId="6" fillId="0" borderId="7" xfId="0" applyFont="1" applyBorder="1" applyAlignment="1">
      <alignment horizontal="center"/>
    </xf>
    <xf numFmtId="167" fontId="4" fillId="0" borderId="8" xfId="3" applyNumberFormat="1" applyFont="1" applyFill="1" applyBorder="1" applyProtection="1"/>
    <xf numFmtId="0" fontId="10" fillId="0" borderId="0" xfId="0" applyFont="1" applyAlignment="1">
      <alignment horizontal="right"/>
    </xf>
    <xf numFmtId="10" fontId="6" fillId="0" borderId="0" xfId="2" applyNumberFormat="1" applyFont="1" applyFill="1" applyBorder="1" applyProtection="1"/>
    <xf numFmtId="0" fontId="7" fillId="0" borderId="4" xfId="0" applyFont="1" applyBorder="1"/>
    <xf numFmtId="0" fontId="7" fillId="0" borderId="5" xfId="0" applyFont="1" applyBorder="1"/>
    <xf numFmtId="0" fontId="15" fillId="2" borderId="10" xfId="0" applyFont="1" applyFill="1" applyBorder="1" applyAlignment="1">
      <alignment vertical="center"/>
    </xf>
    <xf numFmtId="0" fontId="7" fillId="0" borderId="33" xfId="0" applyFont="1" applyBorder="1" applyAlignment="1">
      <alignment vertical="center" wrapText="1"/>
    </xf>
    <xf numFmtId="0" fontId="6" fillId="0" borderId="0" xfId="0" applyFont="1" applyAlignment="1">
      <alignment horizontal="right"/>
    </xf>
    <xf numFmtId="0" fontId="14" fillId="0" borderId="0" xfId="0" applyFont="1" applyAlignment="1">
      <alignment horizontal="right"/>
    </xf>
    <xf numFmtId="0" fontId="5" fillId="0" borderId="8" xfId="0" applyFont="1" applyBorder="1" applyAlignment="1">
      <alignment horizontal="right"/>
    </xf>
    <xf numFmtId="164" fontId="6" fillId="0" borderId="0" xfId="1" applyFont="1" applyFill="1" applyBorder="1" applyProtection="1"/>
    <xf numFmtId="0" fontId="16" fillId="0" borderId="0" xfId="0" applyFont="1"/>
    <xf numFmtId="0" fontId="17" fillId="0" borderId="7" xfId="0" applyFont="1" applyBorder="1" applyAlignment="1">
      <alignment horizontal="right"/>
    </xf>
    <xf numFmtId="167" fontId="5" fillId="0" borderId="0" xfId="0" applyNumberFormat="1" applyFont="1" applyAlignment="1">
      <alignment horizontal="right"/>
    </xf>
    <xf numFmtId="10" fontId="6" fillId="0" borderId="20" xfId="2" applyNumberFormat="1" applyFont="1" applyFill="1" applyBorder="1" applyProtection="1"/>
    <xf numFmtId="167" fontId="5" fillId="0" borderId="0" xfId="3" applyNumberFormat="1" applyFont="1" applyFill="1" applyBorder="1" applyProtection="1"/>
    <xf numFmtId="0" fontId="6" fillId="0" borderId="5" xfId="0" applyFont="1" applyBorder="1" applyAlignment="1">
      <alignment horizontal="center"/>
    </xf>
    <xf numFmtId="0" fontId="5" fillId="0" borderId="5" xfId="0" applyFont="1" applyBorder="1" applyAlignment="1">
      <alignment horizontal="right"/>
    </xf>
    <xf numFmtId="165" fontId="5" fillId="0" borderId="5" xfId="0" applyNumberFormat="1" applyFont="1" applyBorder="1" applyAlignment="1">
      <alignment horizontal="right"/>
    </xf>
    <xf numFmtId="167" fontId="4" fillId="0" borderId="0" xfId="3" applyNumberFormat="1" applyFont="1" applyFill="1" applyBorder="1" applyAlignment="1" applyProtection="1">
      <alignment horizontal="right"/>
    </xf>
    <xf numFmtId="0" fontId="4" fillId="0" borderId="8" xfId="0" applyFont="1" applyBorder="1" applyAlignment="1">
      <alignment horizontal="left"/>
    </xf>
    <xf numFmtId="164" fontId="4" fillId="0" borderId="0" xfId="1" applyFont="1" applyFill="1" applyBorder="1" applyAlignment="1" applyProtection="1"/>
    <xf numFmtId="164" fontId="0" fillId="0" borderId="0" xfId="1" applyFont="1" applyFill="1" applyBorder="1" applyAlignment="1" applyProtection="1">
      <alignment horizontal="right"/>
    </xf>
    <xf numFmtId="0" fontId="18" fillId="0" borderId="0" xfId="0" applyFont="1"/>
    <xf numFmtId="164" fontId="6" fillId="0" borderId="0" xfId="1" applyFont="1" applyProtection="1"/>
    <xf numFmtId="0" fontId="2" fillId="0" borderId="0" xfId="0" applyFont="1" applyAlignment="1">
      <alignment wrapText="1"/>
    </xf>
    <xf numFmtId="0" fontId="2" fillId="0" borderId="8" xfId="0" applyFont="1" applyBorder="1" applyAlignment="1">
      <alignment wrapText="1"/>
    </xf>
    <xf numFmtId="167" fontId="5" fillId="0" borderId="0" xfId="3" applyNumberFormat="1" applyFont="1" applyBorder="1" applyProtection="1"/>
    <xf numFmtId="165" fontId="6" fillId="0" borderId="0" xfId="0" applyNumberFormat="1" applyFont="1"/>
    <xf numFmtId="0" fontId="0" fillId="0" borderId="7" xfId="0" applyBorder="1"/>
    <xf numFmtId="0" fontId="0" fillId="0" borderId="8" xfId="0" applyBorder="1"/>
    <xf numFmtId="0" fontId="0" fillId="0" borderId="38" xfId="0" applyBorder="1" applyAlignment="1">
      <alignment horizontal="center" vertical="center"/>
    </xf>
    <xf numFmtId="0" fontId="0" fillId="0" borderId="39" xfId="0" applyBorder="1" applyAlignment="1">
      <alignment horizontal="center" vertical="center"/>
    </xf>
    <xf numFmtId="0" fontId="2" fillId="0" borderId="37" xfId="0" applyFont="1" applyBorder="1"/>
    <xf numFmtId="0" fontId="21" fillId="3" borderId="40" xfId="0" applyFont="1" applyFill="1" applyBorder="1"/>
    <xf numFmtId="0" fontId="2" fillId="0" borderId="7" xfId="0" applyFont="1" applyBorder="1"/>
    <xf numFmtId="168" fontId="21" fillId="0" borderId="0" xfId="0" applyNumberFormat="1" applyFont="1" applyAlignment="1">
      <alignment horizontal="center"/>
    </xf>
    <xf numFmtId="168" fontId="0" fillId="0" borderId="38" xfId="3" applyNumberFormat="1" applyFont="1" applyFill="1" applyBorder="1" applyAlignment="1" applyProtection="1">
      <alignment horizontal="center"/>
    </xf>
    <xf numFmtId="0" fontId="21" fillId="0" borderId="40" xfId="0" applyFont="1" applyBorder="1"/>
    <xf numFmtId="165" fontId="0" fillId="0" borderId="0" xfId="3" applyFont="1" applyFill="1" applyBorder="1" applyProtection="1"/>
    <xf numFmtId="165" fontId="0" fillId="0" borderId="8" xfId="3" applyFont="1" applyFill="1" applyBorder="1" applyProtection="1"/>
    <xf numFmtId="0" fontId="2" fillId="0" borderId="37" xfId="0" applyFont="1" applyBorder="1" applyAlignment="1">
      <alignment wrapText="1"/>
    </xf>
    <xf numFmtId="0" fontId="2" fillId="0" borderId="46" xfId="0" applyFont="1" applyBorder="1"/>
    <xf numFmtId="168" fontId="0" fillId="9" borderId="45" xfId="3" applyNumberFormat="1" applyFont="1" applyFill="1" applyBorder="1" applyAlignment="1" applyProtection="1">
      <alignment horizontal="center"/>
    </xf>
    <xf numFmtId="168" fontId="0" fillId="9" borderId="50" xfId="3" applyNumberFormat="1" applyFont="1" applyFill="1" applyBorder="1" applyAlignment="1" applyProtection="1">
      <alignment horizontal="center"/>
    </xf>
    <xf numFmtId="0" fontId="19" fillId="10" borderId="0" xfId="0" applyFont="1" applyFill="1"/>
    <xf numFmtId="0" fontId="2" fillId="0" borderId="0" xfId="0" applyFont="1"/>
    <xf numFmtId="0" fontId="0" fillId="11" borderId="54" xfId="0" applyFill="1" applyBorder="1"/>
    <xf numFmtId="0" fontId="0" fillId="0" borderId="54" xfId="0" applyBorder="1"/>
    <xf numFmtId="0" fontId="0" fillId="0" borderId="0" xfId="0" applyAlignment="1">
      <alignment horizontal="center"/>
    </xf>
    <xf numFmtId="168" fontId="0" fillId="0" borderId="0" xfId="3" applyNumberFormat="1" applyFont="1" applyFill="1" applyAlignment="1">
      <alignment horizontal="left"/>
    </xf>
    <xf numFmtId="168" fontId="0" fillId="0" borderId="0" xfId="3" applyNumberFormat="1" applyFont="1" applyFill="1" applyAlignment="1">
      <alignment horizontal="center"/>
    </xf>
    <xf numFmtId="169" fontId="6" fillId="4" borderId="0" xfId="3" applyNumberFormat="1" applyFont="1" applyFill="1" applyBorder="1" applyAlignment="1" applyProtection="1">
      <alignment horizontal="right"/>
      <protection locked="0"/>
    </xf>
    <xf numFmtId="169" fontId="0" fillId="0" borderId="38" xfId="3" applyNumberFormat="1" applyFont="1" applyFill="1" applyBorder="1" applyAlignment="1" applyProtection="1">
      <alignment horizontal="center"/>
    </xf>
    <xf numFmtId="169" fontId="0" fillId="0" borderId="39" xfId="3" applyNumberFormat="1" applyFont="1" applyFill="1" applyBorder="1" applyAlignment="1" applyProtection="1">
      <alignment horizontal="center"/>
    </xf>
    <xf numFmtId="169" fontId="6" fillId="0" borderId="0" xfId="3" applyNumberFormat="1" applyFont="1" applyBorder="1" applyProtection="1"/>
    <xf numFmtId="169" fontId="6" fillId="0" borderId="0" xfId="0" applyNumberFormat="1" applyFont="1"/>
    <xf numFmtId="169" fontId="6" fillId="0" borderId="20" xfId="3" applyNumberFormat="1" applyFont="1" applyBorder="1" applyProtection="1"/>
    <xf numFmtId="169" fontId="4" fillId="0" borderId="0" xfId="3" applyNumberFormat="1" applyFont="1" applyFill="1" applyBorder="1" applyAlignment="1" applyProtection="1">
      <alignment horizontal="left"/>
    </xf>
    <xf numFmtId="169" fontId="6" fillId="0" borderId="0" xfId="3" applyNumberFormat="1" applyFont="1" applyFill="1" applyBorder="1" applyProtection="1"/>
    <xf numFmtId="169" fontId="5" fillId="0" borderId="32" xfId="3" applyNumberFormat="1" applyFont="1" applyFill="1" applyBorder="1" applyProtection="1"/>
    <xf numFmtId="169" fontId="5" fillId="0" borderId="8" xfId="0" applyNumberFormat="1" applyFont="1" applyBorder="1" applyAlignment="1">
      <alignment horizontal="right"/>
    </xf>
    <xf numFmtId="169" fontId="4" fillId="0" borderId="0" xfId="3" applyNumberFormat="1" applyFont="1" applyFill="1" applyBorder="1" applyProtection="1"/>
    <xf numFmtId="169" fontId="5" fillId="0" borderId="0" xfId="0" applyNumberFormat="1" applyFont="1" applyAlignment="1">
      <alignment horizontal="right"/>
    </xf>
    <xf numFmtId="169" fontId="4" fillId="0" borderId="0" xfId="1" applyNumberFormat="1" applyFont="1" applyFill="1" applyBorder="1" applyAlignment="1" applyProtection="1">
      <alignment horizontal="right"/>
    </xf>
    <xf numFmtId="169" fontId="5" fillId="0" borderId="0" xfId="3" applyNumberFormat="1" applyFont="1" applyBorder="1" applyProtection="1"/>
    <xf numFmtId="169" fontId="6" fillId="0" borderId="20" xfId="0" applyNumberFormat="1" applyFont="1" applyBorder="1"/>
    <xf numFmtId="169" fontId="5" fillId="0" borderId="0" xfId="0" applyNumberFormat="1" applyFont="1"/>
    <xf numFmtId="14" fontId="4" fillId="12" borderId="2" xfId="0" applyNumberFormat="1" applyFont="1" applyFill="1" applyBorder="1" applyProtection="1">
      <protection locked="0"/>
    </xf>
    <xf numFmtId="14" fontId="4" fillId="12" borderId="6" xfId="0" applyNumberFormat="1" applyFont="1" applyFill="1" applyBorder="1" applyProtection="1">
      <protection locked="0"/>
    </xf>
    <xf numFmtId="0" fontId="6" fillId="12" borderId="0" xfId="0" applyFont="1" applyFill="1"/>
    <xf numFmtId="0" fontId="7" fillId="12" borderId="11" xfId="0" applyFont="1" applyFill="1" applyBorder="1" applyProtection="1">
      <protection locked="0"/>
    </xf>
    <xf numFmtId="0" fontId="7" fillId="12" borderId="0" xfId="0" applyFont="1" applyFill="1" applyProtection="1">
      <protection locked="0"/>
    </xf>
    <xf numFmtId="0" fontId="7" fillId="12" borderId="8" xfId="0" applyFont="1" applyFill="1" applyBorder="1" applyProtection="1">
      <protection locked="0"/>
    </xf>
    <xf numFmtId="0" fontId="6" fillId="12" borderId="0" xfId="0" applyFont="1" applyFill="1" applyProtection="1">
      <protection locked="0"/>
    </xf>
    <xf numFmtId="0" fontId="6" fillId="12" borderId="0" xfId="0" applyFont="1" applyFill="1" applyAlignment="1">
      <alignment horizontal="center"/>
    </xf>
    <xf numFmtId="0" fontId="7" fillId="12" borderId="0" xfId="0" applyFont="1" applyFill="1" applyAlignment="1">
      <alignment horizontal="left"/>
    </xf>
    <xf numFmtId="0" fontId="7" fillId="12" borderId="8" xfId="0" applyFont="1" applyFill="1" applyBorder="1" applyAlignment="1" applyProtection="1">
      <alignment horizontal="left"/>
      <protection locked="0"/>
    </xf>
    <xf numFmtId="169" fontId="7" fillId="12" borderId="0" xfId="3" applyNumberFormat="1" applyFont="1" applyFill="1" applyBorder="1" applyAlignment="1" applyProtection="1">
      <alignment horizontal="right"/>
      <protection locked="0"/>
    </xf>
    <xf numFmtId="169" fontId="7" fillId="12" borderId="8" xfId="3" applyNumberFormat="1" applyFont="1" applyFill="1" applyBorder="1" applyAlignment="1" applyProtection="1">
      <alignment horizontal="right"/>
      <protection locked="0"/>
    </xf>
    <xf numFmtId="164" fontId="6" fillId="12" borderId="0" xfId="3" applyNumberFormat="1" applyFont="1" applyFill="1" applyBorder="1" applyAlignment="1" applyProtection="1">
      <alignment horizontal="right"/>
      <protection locked="0"/>
    </xf>
    <xf numFmtId="169" fontId="7" fillId="12" borderId="19" xfId="1" applyNumberFormat="1" applyFont="1" applyFill="1" applyBorder="1" applyProtection="1">
      <protection locked="0"/>
    </xf>
    <xf numFmtId="169" fontId="7" fillId="12" borderId="30" xfId="1" applyNumberFormat="1" applyFont="1" applyFill="1" applyBorder="1" applyProtection="1">
      <protection locked="0"/>
    </xf>
    <xf numFmtId="0" fontId="7" fillId="12" borderId="35" xfId="0" applyFont="1" applyFill="1" applyBorder="1" applyProtection="1">
      <protection locked="0"/>
    </xf>
    <xf numFmtId="0" fontId="7" fillId="12" borderId="36" xfId="0" applyFont="1" applyFill="1" applyBorder="1" applyProtection="1">
      <protection locked="0"/>
    </xf>
    <xf numFmtId="0" fontId="5" fillId="12" borderId="0" xfId="0" applyFont="1" applyFill="1" applyAlignment="1">
      <alignment horizontal="right"/>
    </xf>
    <xf numFmtId="0" fontId="11" fillId="12" borderId="0" xfId="0" applyFont="1" applyFill="1"/>
    <xf numFmtId="0" fontId="6" fillId="12" borderId="20" xfId="0" applyFont="1" applyFill="1" applyBorder="1" applyAlignment="1" applyProtection="1">
      <alignment horizontal="center"/>
      <protection locked="0"/>
    </xf>
    <xf numFmtId="169" fontId="5" fillId="12" borderId="20" xfId="0" applyNumberFormat="1" applyFont="1" applyFill="1" applyBorder="1" applyAlignment="1" applyProtection="1">
      <alignment horizontal="right"/>
      <protection locked="0"/>
    </xf>
    <xf numFmtId="169" fontId="6" fillId="12" borderId="20" xfId="3" applyNumberFormat="1" applyFont="1" applyFill="1" applyBorder="1" applyProtection="1">
      <protection locked="0"/>
    </xf>
    <xf numFmtId="14" fontId="6" fillId="12" borderId="0" xfId="0" applyNumberFormat="1" applyFont="1" applyFill="1" applyProtection="1">
      <protection locked="0"/>
    </xf>
    <xf numFmtId="0" fontId="23" fillId="0" borderId="0" xfId="0" applyFont="1"/>
    <xf numFmtId="167" fontId="23" fillId="0" borderId="0" xfId="0" applyNumberFormat="1" applyFont="1"/>
    <xf numFmtId="0" fontId="7" fillId="0" borderId="27" xfId="0" applyFont="1" applyBorder="1" applyAlignment="1">
      <alignment horizontal="center"/>
    </xf>
    <xf numFmtId="0" fontId="7" fillId="0" borderId="55" xfId="0" applyFont="1" applyBorder="1" applyAlignment="1">
      <alignment horizontal="center"/>
    </xf>
    <xf numFmtId="0" fontId="6" fillId="0" borderId="0" xfId="0" applyFont="1" applyAlignment="1">
      <alignment horizontal="left"/>
    </xf>
    <xf numFmtId="0" fontId="7" fillId="0" borderId="13" xfId="0" applyFont="1" applyBorder="1" applyAlignment="1">
      <alignment horizontal="left" vertical="center" wrapText="1"/>
    </xf>
    <xf numFmtId="0" fontId="7" fillId="0" borderId="13" xfId="0" applyFont="1" applyBorder="1" applyAlignment="1">
      <alignment horizontal="center" vertical="center" wrapText="1"/>
    </xf>
    <xf numFmtId="0" fontId="8" fillId="2" borderId="11" xfId="0" applyFont="1" applyFill="1" applyBorder="1" applyAlignment="1">
      <alignment vertical="center"/>
    </xf>
    <xf numFmtId="164" fontId="6" fillId="13" borderId="0" xfId="3" applyNumberFormat="1" applyFont="1" applyFill="1" applyBorder="1" applyAlignment="1" applyProtection="1">
      <alignment horizontal="right"/>
      <protection locked="0"/>
    </xf>
    <xf numFmtId="168" fontId="4" fillId="0" borderId="0" xfId="0" applyNumberFormat="1" applyFont="1" applyAlignment="1">
      <alignment horizontal="right"/>
    </xf>
    <xf numFmtId="169" fontId="6" fillId="0" borderId="0" xfId="0" applyNumberFormat="1" applyFont="1" applyAlignment="1">
      <alignment horizontal="right"/>
    </xf>
    <xf numFmtId="0" fontId="15" fillId="0" borderId="7" xfId="0" applyFont="1" applyBorder="1"/>
    <xf numFmtId="0" fontId="15" fillId="0" borderId="0" xfId="0" applyFont="1" applyAlignment="1">
      <alignment horizontal="right"/>
    </xf>
    <xf numFmtId="169" fontId="7" fillId="0" borderId="0" xfId="1" applyNumberFormat="1" applyFont="1" applyFill="1" applyBorder="1" applyAlignment="1" applyProtection="1">
      <alignment horizontal="right"/>
    </xf>
    <xf numFmtId="170" fontId="7" fillId="0" borderId="0" xfId="1" applyNumberFormat="1" applyFont="1" applyFill="1" applyBorder="1" applyAlignment="1" applyProtection="1">
      <alignment horizontal="left"/>
    </xf>
    <xf numFmtId="164" fontId="7" fillId="0" borderId="0" xfId="1" applyFont="1" applyFill="1" applyBorder="1" applyAlignment="1" applyProtection="1">
      <alignment horizontal="left"/>
    </xf>
    <xf numFmtId="169" fontId="7" fillId="0" borderId="0" xfId="1" applyNumberFormat="1" applyFont="1" applyFill="1" applyBorder="1" applyAlignment="1" applyProtection="1">
      <alignment horizontal="left"/>
    </xf>
    <xf numFmtId="168" fontId="0" fillId="14" borderId="57" xfId="3" applyNumberFormat="1" applyFont="1" applyFill="1" applyBorder="1" applyAlignment="1" applyProtection="1">
      <alignment horizontal="center"/>
    </xf>
    <xf numFmtId="168" fontId="0" fillId="7" borderId="58" xfId="3" applyNumberFormat="1" applyFont="1" applyFill="1" applyBorder="1" applyAlignment="1" applyProtection="1">
      <alignment horizontal="center"/>
    </xf>
    <xf numFmtId="168" fontId="0" fillId="14" borderId="59" xfId="3" applyNumberFormat="1" applyFont="1" applyFill="1" applyBorder="1" applyAlignment="1" applyProtection="1">
      <alignment horizontal="center"/>
    </xf>
    <xf numFmtId="165" fontId="0" fillId="14" borderId="59" xfId="3" applyFont="1" applyFill="1" applyBorder="1" applyProtection="1"/>
    <xf numFmtId="168" fontId="0" fillId="7" borderId="48" xfId="3" applyNumberFormat="1" applyFont="1" applyFill="1" applyBorder="1" applyAlignment="1" applyProtection="1">
      <alignment horizontal="center"/>
    </xf>
    <xf numFmtId="168" fontId="0" fillId="14" borderId="60" xfId="3" applyNumberFormat="1" applyFont="1" applyFill="1" applyBorder="1" applyAlignment="1" applyProtection="1">
      <alignment horizontal="center"/>
    </xf>
    <xf numFmtId="168" fontId="0" fillId="14" borderId="47" xfId="3" applyNumberFormat="1" applyFont="1" applyFill="1" applyBorder="1" applyAlignment="1" applyProtection="1">
      <alignment horizontal="center"/>
    </xf>
    <xf numFmtId="165" fontId="0" fillId="14" borderId="47" xfId="3" applyFont="1" applyFill="1" applyBorder="1" applyProtection="1"/>
    <xf numFmtId="0" fontId="0" fillId="14" borderId="61" xfId="0" applyFill="1" applyBorder="1" applyAlignment="1">
      <alignment horizontal="center" vertical="center"/>
    </xf>
    <xf numFmtId="0" fontId="0" fillId="0" borderId="53" xfId="0" applyBorder="1" applyAlignment="1">
      <alignment horizontal="center" vertical="center"/>
    </xf>
    <xf numFmtId="168" fontId="0" fillId="7" borderId="62" xfId="3" applyNumberFormat="1" applyFont="1" applyFill="1" applyBorder="1" applyAlignment="1" applyProtection="1">
      <alignment horizontal="center"/>
    </xf>
    <xf numFmtId="165" fontId="0" fillId="7" borderId="50" xfId="3" applyFont="1" applyFill="1" applyBorder="1" applyProtection="1"/>
    <xf numFmtId="168" fontId="0" fillId="7" borderId="45" xfId="3" applyNumberFormat="1" applyFont="1" applyFill="1" applyBorder="1" applyAlignment="1" applyProtection="1">
      <alignment horizontal="center"/>
    </xf>
    <xf numFmtId="165" fontId="0" fillId="7" borderId="38" xfId="3" applyFont="1" applyFill="1" applyBorder="1" applyProtection="1"/>
    <xf numFmtId="168" fontId="0" fillId="7" borderId="61" xfId="3" applyNumberFormat="1" applyFont="1" applyFill="1" applyBorder="1" applyAlignment="1" applyProtection="1">
      <alignment horizontal="center"/>
    </xf>
    <xf numFmtId="168" fontId="0" fillId="7" borderId="41" xfId="3" applyNumberFormat="1" applyFont="1" applyFill="1" applyBorder="1" applyAlignment="1" applyProtection="1">
      <alignment horizontal="center"/>
    </xf>
    <xf numFmtId="165" fontId="0" fillId="7" borderId="49" xfId="3" applyFont="1" applyFill="1" applyBorder="1" applyProtection="1"/>
    <xf numFmtId="168" fontId="21" fillId="14" borderId="44" xfId="0" applyNumberFormat="1" applyFont="1" applyFill="1" applyBorder="1" applyAlignment="1">
      <alignment horizontal="center"/>
    </xf>
    <xf numFmtId="168" fontId="0" fillId="14" borderId="62" xfId="3" applyNumberFormat="1" applyFont="1" applyFill="1" applyBorder="1" applyAlignment="1" applyProtection="1">
      <alignment horizontal="center"/>
    </xf>
    <xf numFmtId="168" fontId="0" fillId="14" borderId="43" xfId="3" applyNumberFormat="1" applyFont="1" applyFill="1" applyBorder="1" applyAlignment="1" applyProtection="1">
      <alignment horizontal="center"/>
    </xf>
    <xf numFmtId="165" fontId="0" fillId="14" borderId="42" xfId="3" applyFont="1" applyFill="1" applyBorder="1" applyProtection="1"/>
    <xf numFmtId="165" fontId="0" fillId="14" borderId="45" xfId="3" applyFont="1" applyFill="1" applyBorder="1" applyProtection="1"/>
    <xf numFmtId="0" fontId="0" fillId="0" borderId="63" xfId="0" applyBorder="1"/>
    <xf numFmtId="0" fontId="0" fillId="0" borderId="32" xfId="0" applyBorder="1"/>
    <xf numFmtId="0" fontId="0" fillId="0" borderId="64" xfId="0" applyBorder="1"/>
    <xf numFmtId="168" fontId="0" fillId="7" borderId="20" xfId="3" applyNumberFormat="1" applyFont="1" applyFill="1" applyBorder="1" applyProtection="1"/>
    <xf numFmtId="168" fontId="0" fillId="7" borderId="53" xfId="3" applyNumberFormat="1" applyFont="1" applyFill="1" applyBorder="1" applyProtection="1"/>
    <xf numFmtId="168" fontId="0" fillId="7" borderId="42" xfId="3" applyNumberFormat="1" applyFont="1" applyFill="1" applyBorder="1" applyProtection="1"/>
    <xf numFmtId="168" fontId="0" fillId="7" borderId="49" xfId="3" applyNumberFormat="1" applyFont="1" applyFill="1" applyBorder="1" applyProtection="1"/>
    <xf numFmtId="0" fontId="21" fillId="3" borderId="65" xfId="0" applyFont="1" applyFill="1" applyBorder="1"/>
    <xf numFmtId="168" fontId="0" fillId="7" borderId="53" xfId="3" applyNumberFormat="1" applyFont="1" applyFill="1" applyBorder="1" applyAlignment="1" applyProtection="1">
      <alignment horizontal="center"/>
    </xf>
    <xf numFmtId="168" fontId="0" fillId="7" borderId="47" xfId="3" applyNumberFormat="1" applyFont="1" applyFill="1" applyBorder="1" applyAlignment="1" applyProtection="1">
      <alignment horizontal="center"/>
    </xf>
    <xf numFmtId="168" fontId="0" fillId="7" borderId="49" xfId="3" applyNumberFormat="1" applyFont="1" applyFill="1" applyBorder="1" applyAlignment="1" applyProtection="1">
      <alignment horizontal="center"/>
    </xf>
    <xf numFmtId="165" fontId="0" fillId="14" borderId="50" xfId="3" applyFont="1" applyFill="1" applyBorder="1" applyProtection="1"/>
    <xf numFmtId="165" fontId="0" fillId="8" borderId="38" xfId="3" applyFont="1" applyFill="1" applyBorder="1" applyProtection="1"/>
    <xf numFmtId="168" fontId="0" fillId="7" borderId="50" xfId="3" applyNumberFormat="1" applyFont="1" applyFill="1" applyBorder="1" applyAlignment="1" applyProtection="1">
      <alignment horizontal="center"/>
    </xf>
    <xf numFmtId="168" fontId="0" fillId="14" borderId="45" xfId="3" applyNumberFormat="1" applyFont="1" applyFill="1" applyBorder="1" applyAlignment="1" applyProtection="1">
      <alignment horizontal="center"/>
    </xf>
    <xf numFmtId="168" fontId="0" fillId="7" borderId="38" xfId="3" applyNumberFormat="1" applyFont="1" applyFill="1" applyBorder="1" applyAlignment="1" applyProtection="1">
      <alignment horizontal="center"/>
    </xf>
    <xf numFmtId="168" fontId="0" fillId="8" borderId="50" xfId="3" applyNumberFormat="1" applyFont="1" applyFill="1" applyBorder="1" applyProtection="1"/>
    <xf numFmtId="168" fontId="0" fillId="8" borderId="38" xfId="3" applyNumberFormat="1" applyFont="1" applyFill="1" applyBorder="1" applyProtection="1"/>
    <xf numFmtId="168" fontId="0" fillId="8" borderId="38" xfId="3" applyNumberFormat="1" applyFont="1" applyFill="1" applyBorder="1" applyAlignment="1" applyProtection="1">
      <alignment horizontal="center"/>
    </xf>
    <xf numFmtId="168" fontId="0" fillId="8" borderId="49" xfId="3" applyNumberFormat="1" applyFont="1" applyFill="1" applyBorder="1" applyAlignment="1" applyProtection="1">
      <alignment horizontal="center"/>
    </xf>
    <xf numFmtId="168" fontId="0" fillId="8" borderId="50" xfId="3" applyNumberFormat="1" applyFont="1" applyFill="1" applyBorder="1" applyAlignment="1" applyProtection="1">
      <alignment horizontal="center"/>
    </xf>
    <xf numFmtId="168" fontId="0" fillId="8" borderId="45" xfId="3" applyNumberFormat="1" applyFont="1" applyFill="1" applyBorder="1" applyAlignment="1" applyProtection="1">
      <alignment horizontal="center"/>
    </xf>
    <xf numFmtId="165" fontId="0" fillId="8" borderId="45" xfId="3" applyFont="1" applyFill="1" applyBorder="1" applyProtection="1"/>
    <xf numFmtId="168" fontId="0" fillId="8" borderId="47" xfId="3" applyNumberFormat="1" applyFont="1" applyFill="1" applyBorder="1" applyAlignment="1" applyProtection="1">
      <alignment horizontal="center"/>
    </xf>
    <xf numFmtId="165" fontId="0" fillId="8" borderId="47" xfId="3" applyFont="1" applyFill="1" applyBorder="1" applyProtection="1"/>
    <xf numFmtId="1" fontId="0" fillId="0" borderId="0" xfId="3" applyNumberFormat="1" applyFont="1" applyFill="1" applyAlignment="1">
      <alignment horizontal="center"/>
    </xf>
    <xf numFmtId="168" fontId="21" fillId="14" borderId="0" xfId="0" applyNumberFormat="1" applyFont="1" applyFill="1" applyAlignment="1">
      <alignment horizontal="center"/>
    </xf>
    <xf numFmtId="0" fontId="2" fillId="0" borderId="66" xfId="0" applyFont="1" applyBorder="1"/>
    <xf numFmtId="169" fontId="0" fillId="0" borderId="48" xfId="3" applyNumberFormat="1" applyFont="1" applyFill="1" applyBorder="1" applyAlignment="1" applyProtection="1">
      <alignment horizontal="center"/>
    </xf>
    <xf numFmtId="0" fontId="0" fillId="18" borderId="38" xfId="0" applyFill="1" applyBorder="1"/>
    <xf numFmtId="0" fontId="0" fillId="13" borderId="0" xfId="0" applyFill="1"/>
    <xf numFmtId="0" fontId="5" fillId="13" borderId="0" xfId="0" applyFont="1" applyFill="1"/>
    <xf numFmtId="0" fontId="20" fillId="19" borderId="7" xfId="0" applyFont="1" applyFill="1" applyBorder="1" applyAlignment="1">
      <alignment vertical="center"/>
    </xf>
    <xf numFmtId="0" fontId="20" fillId="19" borderId="0" xfId="0" applyFont="1" applyFill="1" applyAlignment="1">
      <alignment vertical="center"/>
    </xf>
    <xf numFmtId="168" fontId="21" fillId="8" borderId="42" xfId="0" applyNumberFormat="1" applyFont="1" applyFill="1" applyBorder="1" applyAlignment="1">
      <alignment horizontal="center"/>
    </xf>
    <xf numFmtId="168" fontId="21" fillId="8" borderId="44" xfId="0" applyNumberFormat="1" applyFont="1" applyFill="1" applyBorder="1" applyAlignment="1">
      <alignment horizontal="center"/>
    </xf>
    <xf numFmtId="168" fontId="21" fillId="8" borderId="20" xfId="0" applyNumberFormat="1" applyFont="1" applyFill="1" applyBorder="1" applyAlignment="1">
      <alignment horizontal="center"/>
    </xf>
    <xf numFmtId="0" fontId="0" fillId="7" borderId="42" xfId="0" applyFill="1" applyBorder="1" applyAlignment="1">
      <alignment horizontal="center"/>
    </xf>
    <xf numFmtId="0" fontId="0" fillId="7" borderId="44" xfId="0" applyFill="1" applyBorder="1" applyAlignment="1">
      <alignment horizontal="center"/>
    </xf>
    <xf numFmtId="0" fontId="0" fillId="7" borderId="20" xfId="0" applyFill="1" applyBorder="1" applyAlignment="1">
      <alignment horizontal="center"/>
    </xf>
    <xf numFmtId="168" fontId="21" fillId="7" borderId="42" xfId="0" applyNumberFormat="1" applyFont="1" applyFill="1" applyBorder="1" applyAlignment="1">
      <alignment horizontal="center"/>
    </xf>
    <xf numFmtId="168" fontId="21" fillId="7" borderId="0" xfId="0" applyNumberFormat="1" applyFont="1" applyFill="1" applyAlignment="1">
      <alignment horizontal="center"/>
    </xf>
    <xf numFmtId="168" fontId="21" fillId="7" borderId="44" xfId="0" applyNumberFormat="1" applyFont="1" applyFill="1" applyBorder="1" applyAlignment="1">
      <alignment horizontal="center"/>
    </xf>
    <xf numFmtId="168" fontId="21" fillId="7" borderId="20" xfId="0" applyNumberFormat="1" applyFont="1" applyFill="1" applyBorder="1" applyAlignment="1">
      <alignment horizontal="center"/>
    </xf>
    <xf numFmtId="169" fontId="0" fillId="0" borderId="0" xfId="0" applyNumberFormat="1"/>
    <xf numFmtId="168" fontId="21" fillId="8" borderId="20" xfId="0" applyNumberFormat="1" applyFont="1" applyFill="1" applyBorder="1" applyAlignment="1">
      <alignment horizontal="center"/>
    </xf>
    <xf numFmtId="0" fontId="0" fillId="7" borderId="20" xfId="0" applyFill="1" applyBorder="1" applyAlignment="1">
      <alignment horizontal="center"/>
    </xf>
    <xf numFmtId="168" fontId="21" fillId="7" borderId="0" xfId="0" applyNumberFormat="1" applyFont="1" applyFill="1" applyAlignment="1">
      <alignment horizontal="center"/>
    </xf>
    <xf numFmtId="168" fontId="21" fillId="7" borderId="20" xfId="0" applyNumberFormat="1" applyFont="1" applyFill="1" applyBorder="1" applyAlignment="1">
      <alignment horizontal="center"/>
    </xf>
    <xf numFmtId="0" fontId="0" fillId="0" borderId="9" xfId="0" applyBorder="1"/>
    <xf numFmtId="0" fontId="0" fillId="0" borderId="10" xfId="0" applyBorder="1"/>
    <xf numFmtId="0" fontId="0" fillId="0" borderId="68" xfId="0" applyBorder="1"/>
    <xf numFmtId="0" fontId="0" fillId="0" borderId="69" xfId="0" applyBorder="1"/>
    <xf numFmtId="165" fontId="0" fillId="8" borderId="49" xfId="5" applyFont="1" applyFill="1" applyBorder="1" applyProtection="1"/>
    <xf numFmtId="168" fontId="0" fillId="8" borderId="49" xfId="5" applyNumberFormat="1" applyFont="1" applyFill="1" applyBorder="1" applyAlignment="1" applyProtection="1">
      <alignment horizontal="center"/>
    </xf>
    <xf numFmtId="0" fontId="0" fillId="14" borderId="71" xfId="0" applyFill="1" applyBorder="1" applyAlignment="1">
      <alignment horizontal="center" vertical="center"/>
    </xf>
    <xf numFmtId="168" fontId="0" fillId="0" borderId="38" xfId="5" applyNumberFormat="1" applyFont="1" applyFill="1" applyBorder="1" applyAlignment="1" applyProtection="1">
      <alignment horizontal="center"/>
    </xf>
    <xf numFmtId="165" fontId="0" fillId="8" borderId="47" xfId="5" applyFont="1" applyFill="1" applyBorder="1" applyProtection="1"/>
    <xf numFmtId="168" fontId="0" fillId="8" borderId="47" xfId="5" applyNumberFormat="1" applyFont="1" applyFill="1" applyBorder="1" applyAlignment="1" applyProtection="1">
      <alignment horizontal="center"/>
    </xf>
    <xf numFmtId="168" fontId="0" fillId="14" borderId="72" xfId="5" applyNumberFormat="1" applyFont="1" applyFill="1" applyBorder="1" applyAlignment="1" applyProtection="1">
      <alignment horizontal="center"/>
    </xf>
    <xf numFmtId="165" fontId="0" fillId="8" borderId="38" xfId="5" applyFont="1" applyFill="1" applyBorder="1" applyProtection="1"/>
    <xf numFmtId="165" fontId="0" fillId="8" borderId="45" xfId="5" applyFont="1" applyFill="1" applyBorder="1" applyProtection="1"/>
    <xf numFmtId="168" fontId="1" fillId="8" borderId="38" xfId="5" applyNumberFormat="1" applyFont="1" applyFill="1" applyBorder="1" applyAlignment="1" applyProtection="1">
      <alignment horizontal="center"/>
    </xf>
    <xf numFmtId="168" fontId="0" fillId="8" borderId="45" xfId="5" applyNumberFormat="1" applyFont="1" applyFill="1" applyBorder="1" applyAlignment="1" applyProtection="1">
      <alignment horizontal="center"/>
    </xf>
    <xf numFmtId="168" fontId="0" fillId="8" borderId="50" xfId="5" applyNumberFormat="1" applyFont="1" applyFill="1" applyBorder="1" applyAlignment="1" applyProtection="1">
      <alignment horizontal="center"/>
    </xf>
    <xf numFmtId="168" fontId="0" fillId="14" borderId="73" xfId="5" applyNumberFormat="1" applyFont="1" applyFill="1" applyBorder="1" applyAlignment="1" applyProtection="1">
      <alignment horizontal="center"/>
    </xf>
    <xf numFmtId="0" fontId="0" fillId="0" borderId="74" xfId="0" applyBorder="1" applyAlignment="1">
      <alignment horizontal="center" vertical="center"/>
    </xf>
    <xf numFmtId="168" fontId="0" fillId="8" borderId="38" xfId="5" applyNumberFormat="1" applyFont="1" applyFill="1" applyBorder="1" applyAlignment="1" applyProtection="1">
      <alignment horizontal="center"/>
    </xf>
    <xf numFmtId="168" fontId="0" fillId="8" borderId="38" xfId="5" applyNumberFormat="1" applyFont="1" applyFill="1" applyBorder="1" applyProtection="1"/>
    <xf numFmtId="168" fontId="0" fillId="8" borderId="50" xfId="5" applyNumberFormat="1" applyFont="1" applyFill="1" applyBorder="1" applyProtection="1"/>
    <xf numFmtId="165" fontId="0" fillId="0" borderId="0" xfId="5" applyFont="1" applyFill="1" applyBorder="1" applyProtection="1"/>
    <xf numFmtId="165" fontId="0" fillId="0" borderId="69" xfId="5" applyFont="1" applyFill="1" applyBorder="1" applyProtection="1"/>
    <xf numFmtId="165" fontId="0" fillId="14" borderId="49" xfId="5" applyFont="1" applyFill="1" applyBorder="1" applyProtection="1"/>
    <xf numFmtId="168" fontId="0" fillId="14" borderId="49" xfId="5" applyNumberFormat="1" applyFont="1" applyFill="1" applyBorder="1" applyAlignment="1" applyProtection="1">
      <alignment horizontal="center"/>
    </xf>
    <xf numFmtId="165" fontId="0" fillId="14" borderId="47" xfId="5" applyFont="1" applyFill="1" applyBorder="1" applyProtection="1"/>
    <xf numFmtId="168" fontId="0" fillId="14" borderId="47" xfId="5" applyNumberFormat="1" applyFont="1" applyFill="1" applyBorder="1" applyAlignment="1" applyProtection="1">
      <alignment horizontal="center"/>
    </xf>
    <xf numFmtId="168" fontId="0" fillId="7" borderId="38" xfId="5" applyNumberFormat="1" applyFont="1" applyFill="1" applyBorder="1" applyAlignment="1" applyProtection="1">
      <alignment horizontal="center"/>
    </xf>
    <xf numFmtId="165" fontId="0" fillId="14" borderId="45" xfId="5" applyFont="1" applyFill="1" applyBorder="1" applyProtection="1"/>
    <xf numFmtId="168" fontId="0" fillId="7" borderId="50" xfId="5" applyNumberFormat="1" applyFont="1" applyFill="1" applyBorder="1" applyAlignment="1" applyProtection="1">
      <alignment horizontal="center"/>
    </xf>
    <xf numFmtId="168" fontId="0" fillId="14" borderId="45" xfId="5" applyNumberFormat="1" applyFont="1" applyFill="1" applyBorder="1" applyAlignment="1" applyProtection="1">
      <alignment horizontal="center"/>
    </xf>
    <xf numFmtId="168" fontId="0" fillId="0" borderId="38" xfId="5" applyNumberFormat="1" applyFont="1" applyBorder="1" applyAlignment="1" applyProtection="1">
      <alignment horizontal="center"/>
    </xf>
    <xf numFmtId="165" fontId="0" fillId="7" borderId="49" xfId="5" applyFont="1" applyFill="1" applyBorder="1" applyProtection="1"/>
    <xf numFmtId="165" fontId="0" fillId="7" borderId="38" xfId="5" applyFont="1" applyFill="1" applyBorder="1" applyProtection="1"/>
    <xf numFmtId="165" fontId="0" fillId="14" borderId="50" xfId="5" applyFont="1" applyFill="1" applyBorder="1" applyProtection="1"/>
    <xf numFmtId="168" fontId="0" fillId="7" borderId="49" xfId="5" applyNumberFormat="1" applyFont="1" applyFill="1" applyBorder="1" applyAlignment="1" applyProtection="1">
      <alignment horizontal="center"/>
    </xf>
    <xf numFmtId="168" fontId="0" fillId="7" borderId="53" xfId="5" applyNumberFormat="1" applyFont="1" applyFill="1" applyBorder="1" applyAlignment="1" applyProtection="1">
      <alignment horizontal="center"/>
    </xf>
    <xf numFmtId="168" fontId="0" fillId="7" borderId="47" xfId="5" applyNumberFormat="1" applyFont="1" applyFill="1" applyBorder="1" applyAlignment="1" applyProtection="1">
      <alignment horizontal="center"/>
    </xf>
    <xf numFmtId="168" fontId="0" fillId="7" borderId="49" xfId="5" applyNumberFormat="1" applyFont="1" applyFill="1" applyBorder="1" applyProtection="1"/>
    <xf numFmtId="168" fontId="0" fillId="7" borderId="42" xfId="5" applyNumberFormat="1" applyFont="1" applyFill="1" applyBorder="1" applyProtection="1"/>
    <xf numFmtId="168" fontId="0" fillId="7" borderId="53" xfId="5" applyNumberFormat="1" applyFont="1" applyFill="1" applyBorder="1" applyProtection="1"/>
    <xf numFmtId="168" fontId="0" fillId="7" borderId="20" xfId="5" applyNumberFormat="1" applyFont="1" applyFill="1" applyBorder="1" applyProtection="1"/>
    <xf numFmtId="0" fontId="0" fillId="0" borderId="76" xfId="0" applyBorder="1"/>
    <xf numFmtId="0" fontId="0" fillId="0" borderId="45" xfId="0" applyBorder="1" applyAlignment="1">
      <alignment horizontal="center" vertical="center"/>
    </xf>
    <xf numFmtId="165" fontId="0" fillId="14" borderId="42" xfId="5" applyFont="1" applyFill="1" applyBorder="1" applyProtection="1"/>
    <xf numFmtId="168" fontId="0" fillId="14" borderId="43" xfId="5" applyNumberFormat="1" applyFont="1" applyFill="1" applyBorder="1" applyAlignment="1" applyProtection="1">
      <alignment horizontal="center"/>
    </xf>
    <xf numFmtId="165" fontId="0" fillId="20" borderId="50" xfId="5" applyFont="1" applyFill="1" applyBorder="1" applyProtection="1"/>
    <xf numFmtId="168" fontId="0" fillId="7" borderId="41" xfId="5" applyNumberFormat="1" applyFont="1" applyFill="1" applyBorder="1" applyAlignment="1" applyProtection="1">
      <alignment horizontal="center"/>
    </xf>
    <xf numFmtId="168" fontId="0" fillId="7" borderId="71" xfId="5" applyNumberFormat="1" applyFont="1" applyFill="1" applyBorder="1" applyAlignment="1" applyProtection="1">
      <alignment horizontal="center"/>
    </xf>
    <xf numFmtId="168" fontId="0" fillId="7" borderId="43" xfId="5" applyNumberFormat="1" applyFont="1" applyFill="1" applyBorder="1" applyAlignment="1" applyProtection="1">
      <alignment horizontal="center"/>
    </xf>
    <xf numFmtId="165" fontId="0" fillId="7" borderId="50" xfId="5" applyFont="1" applyFill="1" applyBorder="1" applyProtection="1"/>
    <xf numFmtId="168" fontId="0" fillId="7" borderId="73" xfId="5" applyNumberFormat="1" applyFont="1" applyFill="1" applyBorder="1" applyAlignment="1" applyProtection="1">
      <alignment horizontal="center"/>
    </xf>
    <xf numFmtId="168" fontId="0" fillId="7" borderId="45" xfId="5" applyNumberFormat="1" applyFont="1" applyFill="1" applyBorder="1" applyAlignment="1" applyProtection="1">
      <alignment horizontal="center"/>
    </xf>
    <xf numFmtId="168" fontId="0" fillId="7" borderId="77" xfId="5" applyNumberFormat="1" applyFont="1" applyFill="1" applyBorder="1" applyAlignment="1" applyProtection="1">
      <alignment horizontal="center"/>
    </xf>
    <xf numFmtId="165" fontId="0" fillId="14" borderId="78" xfId="5" applyFont="1" applyFill="1" applyBorder="1" applyProtection="1"/>
    <xf numFmtId="168" fontId="0" fillId="14" borderId="78" xfId="5" applyNumberFormat="1" applyFont="1" applyFill="1" applyBorder="1" applyAlignment="1" applyProtection="1">
      <alignment horizontal="center"/>
    </xf>
    <xf numFmtId="168" fontId="0" fillId="14" borderId="79" xfId="5" applyNumberFormat="1" applyFont="1" applyFill="1" applyBorder="1" applyAlignment="1" applyProtection="1">
      <alignment horizontal="center"/>
    </xf>
    <xf numFmtId="168" fontId="0" fillId="0" borderId="80" xfId="3" applyNumberFormat="1" applyFont="1" applyFill="1" applyBorder="1" applyAlignment="1">
      <alignment horizontal="left"/>
    </xf>
    <xf numFmtId="168" fontId="0" fillId="0" borderId="80" xfId="3" applyNumberFormat="1" applyFont="1" applyFill="1" applyBorder="1" applyAlignment="1">
      <alignment horizontal="center"/>
    </xf>
    <xf numFmtId="1" fontId="0" fillId="0" borderId="80" xfId="3" applyNumberFormat="1" applyFont="1" applyFill="1" applyBorder="1" applyAlignment="1">
      <alignment horizontal="center"/>
    </xf>
    <xf numFmtId="0" fontId="5" fillId="0" borderId="7" xfId="0" applyFont="1" applyBorder="1" applyAlignment="1">
      <alignment horizontal="left" wrapText="1"/>
    </xf>
    <xf numFmtId="0" fontId="3"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49" fontId="4" fillId="12" borderId="2" xfId="0" applyNumberFormat="1" applyFont="1" applyFill="1" applyBorder="1" applyAlignment="1" applyProtection="1">
      <alignment horizontal="center"/>
      <protection locked="0"/>
    </xf>
    <xf numFmtId="49" fontId="4" fillId="6" borderId="2" xfId="0" applyNumberFormat="1" applyFont="1" applyFill="1" applyBorder="1" applyAlignment="1" applyProtection="1">
      <alignment horizontal="center"/>
      <protection locked="0"/>
    </xf>
    <xf numFmtId="0" fontId="6" fillId="0" borderId="0" xfId="0" applyFont="1" applyAlignment="1">
      <alignment horizontal="right"/>
    </xf>
    <xf numFmtId="0" fontId="0" fillId="0" borderId="0" xfId="0" applyAlignment="1"/>
    <xf numFmtId="0" fontId="8" fillId="2" borderId="1" xfId="0" applyFont="1" applyFill="1" applyBorder="1" applyAlignment="1">
      <alignment vertical="center"/>
    </xf>
    <xf numFmtId="0" fontId="4" fillId="12" borderId="10" xfId="0" applyFont="1" applyFill="1" applyBorder="1" applyAlignment="1" applyProtection="1">
      <alignment horizontal="left"/>
      <protection locked="0"/>
    </xf>
    <xf numFmtId="0" fontId="4" fillId="6" borderId="10" xfId="0" applyFont="1" applyFill="1" applyBorder="1" applyAlignment="1" applyProtection="1">
      <alignment horizontal="left"/>
      <protection locked="0"/>
    </xf>
    <xf numFmtId="0" fontId="8" fillId="2" borderId="10" xfId="0" applyFont="1" applyFill="1" applyBorder="1" applyAlignment="1">
      <alignment vertical="center"/>
    </xf>
    <xf numFmtId="0" fontId="8" fillId="2" borderId="9" xfId="0" applyFont="1" applyFill="1" applyBorder="1" applyAlignment="1">
      <alignment vertical="center"/>
    </xf>
    <xf numFmtId="0" fontId="8" fillId="2" borderId="11" xfId="0" applyFont="1" applyFill="1" applyBorder="1" applyAlignment="1">
      <alignment vertical="center"/>
    </xf>
    <xf numFmtId="0" fontId="7" fillId="0" borderId="22" xfId="0" applyFont="1" applyBorder="1" applyAlignment="1">
      <alignment horizontal="left" vertical="center" wrapText="1"/>
    </xf>
    <xf numFmtId="0" fontId="7" fillId="0" borderId="13" xfId="0" applyFont="1" applyBorder="1" applyAlignment="1">
      <alignment horizontal="left" vertical="center" wrapText="1"/>
    </xf>
    <xf numFmtId="0" fontId="7" fillId="0" borderId="24" xfId="0" applyFont="1" applyBorder="1" applyAlignment="1">
      <alignment horizontal="center" vertical="center" wrapText="1"/>
    </xf>
    <xf numFmtId="0" fontId="7" fillId="0" borderId="8" xfId="0" applyFont="1" applyBorder="1" applyAlignment="1">
      <alignment horizontal="center" vertical="center" wrapText="1"/>
    </xf>
    <xf numFmtId="0" fontId="7" fillId="12" borderId="26" xfId="0" applyFont="1" applyFill="1" applyBorder="1" applyAlignment="1" applyProtection="1">
      <protection locked="0"/>
    </xf>
    <xf numFmtId="0" fontId="7" fillId="6" borderId="19" xfId="0" applyFont="1" applyFill="1" applyBorder="1" applyAlignment="1" applyProtection="1">
      <protection locked="0"/>
    </xf>
    <xf numFmtId="169" fontId="7" fillId="5" borderId="26" xfId="3" applyNumberFormat="1" applyFont="1" applyFill="1" applyBorder="1" applyAlignment="1" applyProtection="1"/>
    <xf numFmtId="169" fontId="7" fillId="5" borderId="28" xfId="3" applyNumberFormat="1" applyFont="1" applyFill="1" applyBorder="1" applyAlignment="1" applyProtection="1"/>
    <xf numFmtId="0" fontId="7" fillId="0" borderId="22" xfId="0" applyFont="1" applyBorder="1" applyAlignment="1">
      <alignment horizontal="center" vertical="center" wrapText="1"/>
    </xf>
    <xf numFmtId="0" fontId="7" fillId="0" borderId="13" xfId="0" applyFont="1" applyBorder="1" applyAlignment="1">
      <alignment horizontal="center" vertical="center" wrapText="1"/>
    </xf>
    <xf numFmtId="0" fontId="7" fillId="12" borderId="29" xfId="0" applyFont="1" applyFill="1" applyBorder="1" applyAlignment="1" applyProtection="1">
      <protection locked="0"/>
    </xf>
    <xf numFmtId="0" fontId="7" fillId="6" borderId="30" xfId="0" applyFont="1" applyFill="1" applyBorder="1" applyAlignment="1" applyProtection="1">
      <protection locked="0"/>
    </xf>
    <xf numFmtId="169" fontId="7" fillId="5" borderId="29" xfId="3" applyNumberFormat="1" applyFont="1" applyFill="1" applyBorder="1" applyAlignment="1" applyProtection="1"/>
    <xf numFmtId="169" fontId="7" fillId="5" borderId="56" xfId="3" applyNumberFormat="1" applyFont="1" applyFill="1" applyBorder="1" applyAlignment="1" applyProtection="1"/>
    <xf numFmtId="0" fontId="7" fillId="0" borderId="7" xfId="0" applyFont="1" applyBorder="1" applyAlignment="1">
      <alignment horizontal="left" wrapText="1"/>
    </xf>
    <xf numFmtId="0" fontId="7" fillId="0" borderId="0" xfId="0" applyFont="1" applyAlignment="1">
      <alignment horizontal="left"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7" fillId="5" borderId="26" xfId="0" applyFont="1" applyFill="1" applyBorder="1" applyAlignment="1">
      <alignment horizontal="left"/>
    </xf>
    <xf numFmtId="0" fontId="7" fillId="5" borderId="34" xfId="0" applyFont="1" applyFill="1" applyBorder="1" applyAlignment="1">
      <alignment horizontal="left"/>
    </xf>
    <xf numFmtId="169" fontId="7" fillId="12" borderId="26" xfId="3" applyNumberFormat="1" applyFont="1" applyFill="1" applyBorder="1" applyAlignment="1" applyProtection="1">
      <protection locked="0"/>
    </xf>
    <xf numFmtId="169" fontId="7" fillId="6" borderId="19" xfId="3" applyNumberFormat="1" applyFont="1" applyFill="1" applyBorder="1" applyAlignment="1" applyProtection="1">
      <protection locked="0"/>
    </xf>
    <xf numFmtId="169" fontId="7" fillId="12" borderId="29" xfId="3" applyNumberFormat="1" applyFont="1" applyFill="1" applyBorder="1" applyAlignment="1" applyProtection="1">
      <protection locked="0"/>
    </xf>
    <xf numFmtId="169" fontId="7" fillId="6" borderId="30" xfId="3" applyNumberFormat="1" applyFont="1" applyFill="1" applyBorder="1" applyAlignment="1" applyProtection="1">
      <protection locked="0"/>
    </xf>
    <xf numFmtId="0" fontId="5" fillId="0" borderId="7" xfId="0" applyFont="1" applyBorder="1" applyAlignment="1">
      <alignment horizontal="right" vertical="center" wrapText="1"/>
    </xf>
    <xf numFmtId="0" fontId="5" fillId="0" borderId="0" xfId="0" applyFont="1" applyAlignment="1">
      <alignment horizontal="right"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6" fillId="0" borderId="7" xfId="0" applyFont="1" applyBorder="1" applyAlignment="1">
      <alignment wrapText="1"/>
    </xf>
    <xf numFmtId="0" fontId="0" fillId="0" borderId="0" xfId="0" applyAlignment="1">
      <alignment wrapText="1"/>
    </xf>
    <xf numFmtId="0" fontId="7" fillId="0" borderId="7" xfId="0" applyFont="1" applyBorder="1" applyAlignment="1">
      <alignment wrapText="1"/>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5" fillId="0" borderId="0" xfId="0" applyFont="1" applyAlignment="1">
      <alignment horizontal="left" vertical="top" wrapText="1"/>
    </xf>
    <xf numFmtId="0" fontId="15" fillId="0" borderId="8" xfId="0" applyFont="1" applyBorder="1" applyAlignment="1">
      <alignment horizontal="left" vertical="top" wrapText="1"/>
    </xf>
    <xf numFmtId="0" fontId="6" fillId="12" borderId="0" xfId="0" applyFont="1" applyFill="1" applyAlignment="1" applyProtection="1">
      <alignment horizontal="left"/>
      <protection locked="0"/>
    </xf>
    <xf numFmtId="0" fontId="6" fillId="6" borderId="0" xfId="0" applyFont="1" applyFill="1" applyAlignment="1" applyProtection="1">
      <alignment horizontal="left"/>
      <protection locked="0"/>
    </xf>
    <xf numFmtId="0" fontId="5" fillId="0" borderId="0" xfId="0" applyFont="1" applyAlignment="1">
      <alignment horizontal="center" wrapText="1"/>
    </xf>
    <xf numFmtId="0" fontId="5" fillId="0" borderId="8" xfId="0" applyFont="1" applyBorder="1" applyAlignment="1">
      <alignment horizontal="center" wrapText="1"/>
    </xf>
    <xf numFmtId="0" fontId="6" fillId="0" borderId="7" xfId="0" applyFont="1" applyBorder="1" applyAlignment="1">
      <alignment horizontal="left"/>
    </xf>
    <xf numFmtId="0" fontId="6" fillId="0" borderId="0" xfId="0" applyFont="1" applyAlignment="1">
      <alignment horizontal="left"/>
    </xf>
    <xf numFmtId="0" fontId="5" fillId="0" borderId="0" xfId="0" applyFont="1" applyAlignment="1">
      <alignment horizontal="right"/>
    </xf>
    <xf numFmtId="0" fontId="3" fillId="2" borderId="2" xfId="0" applyFont="1" applyFill="1" applyBorder="1" applyAlignment="1">
      <alignment vertical="center"/>
    </xf>
    <xf numFmtId="0" fontId="3" fillId="2" borderId="3" xfId="0" applyFont="1" applyFill="1" applyBorder="1" applyAlignment="1">
      <alignment vertical="center"/>
    </xf>
    <xf numFmtId="0" fontId="20" fillId="16" borderId="7" xfId="0" applyFont="1" applyFill="1" applyBorder="1" applyAlignment="1">
      <alignment horizontal="left" vertical="center"/>
    </xf>
    <xf numFmtId="0" fontId="20" fillId="16" borderId="0" xfId="0" applyFont="1" applyFill="1" applyAlignment="1">
      <alignment horizontal="left" vertical="center"/>
    </xf>
    <xf numFmtId="0" fontId="20" fillId="16" borderId="8" xfId="0" applyFont="1" applyFill="1" applyBorder="1" applyAlignment="1">
      <alignment horizontal="left" vertical="center"/>
    </xf>
    <xf numFmtId="0" fontId="0" fillId="0" borderId="37" xfId="0" applyBorder="1" applyAlignment="1">
      <alignment horizontal="center" wrapText="1"/>
    </xf>
    <xf numFmtId="0" fontId="2" fillId="15" borderId="38" xfId="0" applyFont="1" applyFill="1" applyBorder="1" applyAlignment="1">
      <alignment horizontal="center" vertical="center"/>
    </xf>
    <xf numFmtId="0" fontId="2" fillId="15" borderId="39" xfId="0" applyFont="1" applyFill="1" applyBorder="1" applyAlignment="1">
      <alignment horizontal="center" vertical="center"/>
    </xf>
    <xf numFmtId="0" fontId="2" fillId="15" borderId="51" xfId="0" applyFont="1" applyFill="1" applyBorder="1" applyAlignment="1">
      <alignment horizontal="center" vertical="center"/>
    </xf>
    <xf numFmtId="0" fontId="2" fillId="15" borderId="52" xfId="0" applyFont="1" applyFill="1" applyBorder="1" applyAlignment="1">
      <alignment horizontal="center" vertical="center"/>
    </xf>
    <xf numFmtId="0" fontId="2" fillId="15" borderId="50" xfId="0" applyFont="1" applyFill="1" applyBorder="1" applyAlignment="1">
      <alignment horizontal="center" vertical="center"/>
    </xf>
    <xf numFmtId="168" fontId="21" fillId="7" borderId="0" xfId="0" applyNumberFormat="1" applyFont="1" applyFill="1" applyAlignment="1">
      <alignment horizontal="center"/>
    </xf>
    <xf numFmtId="168" fontId="21" fillId="7" borderId="32" xfId="0" applyNumberFormat="1" applyFont="1" applyFill="1" applyBorder="1" applyAlignment="1">
      <alignment horizontal="center"/>
    </xf>
    <xf numFmtId="0" fontId="2" fillId="15" borderId="43" xfId="0" applyFont="1" applyFill="1" applyBorder="1" applyAlignment="1">
      <alignment horizontal="center" vertical="center"/>
    </xf>
    <xf numFmtId="0" fontId="2" fillId="15" borderId="0" xfId="0" applyFont="1" applyFill="1" applyAlignment="1">
      <alignment horizontal="center" vertical="center"/>
    </xf>
    <xf numFmtId="0" fontId="2" fillId="15" borderId="44" xfId="0" applyFont="1" applyFill="1" applyBorder="1" applyAlignment="1">
      <alignment horizontal="center" vertical="center"/>
    </xf>
    <xf numFmtId="168" fontId="21" fillId="7" borderId="20" xfId="0" applyNumberFormat="1" applyFont="1" applyFill="1" applyBorder="1" applyAlignment="1">
      <alignment horizontal="center"/>
    </xf>
    <xf numFmtId="168" fontId="21" fillId="7" borderId="43" xfId="0" applyNumberFormat="1" applyFont="1" applyFill="1" applyBorder="1" applyAlignment="1">
      <alignment horizontal="center"/>
    </xf>
    <xf numFmtId="0" fontId="0" fillId="7" borderId="0" xfId="0" applyFill="1" applyAlignment="1">
      <alignment horizontal="center"/>
    </xf>
    <xf numFmtId="0" fontId="0" fillId="7" borderId="32" xfId="0" applyFill="1" applyBorder="1" applyAlignment="1">
      <alignment horizontal="center"/>
    </xf>
    <xf numFmtId="0" fontId="0" fillId="7" borderId="43" xfId="0" applyFill="1" applyBorder="1" applyAlignment="1">
      <alignment horizontal="center"/>
    </xf>
    <xf numFmtId="0" fontId="0" fillId="7" borderId="45" xfId="0" applyFill="1" applyBorder="1" applyAlignment="1">
      <alignment horizontal="center"/>
    </xf>
    <xf numFmtId="0" fontId="0" fillId="7" borderId="20" xfId="0" applyFill="1" applyBorder="1" applyAlignment="1">
      <alignment horizontal="center"/>
    </xf>
    <xf numFmtId="0" fontId="20" fillId="16" borderId="46" xfId="0" applyFont="1" applyFill="1" applyBorder="1" applyAlignment="1">
      <alignment horizontal="left" vertical="center"/>
    </xf>
    <xf numFmtId="0" fontId="20" fillId="16" borderId="20" xfId="0" applyFont="1" applyFill="1" applyBorder="1" applyAlignment="1">
      <alignment horizontal="left" vertical="center"/>
    </xf>
    <xf numFmtId="0" fontId="20" fillId="16" borderId="18" xfId="0" applyFont="1" applyFill="1" applyBorder="1" applyAlignment="1">
      <alignment horizontal="left" vertical="center"/>
    </xf>
    <xf numFmtId="168" fontId="21" fillId="8" borderId="43" xfId="0" applyNumberFormat="1" applyFont="1" applyFill="1" applyBorder="1" applyAlignment="1">
      <alignment horizontal="center"/>
    </xf>
    <xf numFmtId="168" fontId="21" fillId="8" borderId="32" xfId="0" applyNumberFormat="1" applyFont="1" applyFill="1" applyBorder="1" applyAlignment="1">
      <alignment horizontal="center"/>
    </xf>
    <xf numFmtId="168" fontId="21" fillId="8" borderId="0" xfId="0" applyNumberFormat="1" applyFont="1" applyFill="1" applyAlignment="1">
      <alignment horizontal="center"/>
    </xf>
    <xf numFmtId="168" fontId="21" fillId="8" borderId="45" xfId="0" applyNumberFormat="1" applyFont="1" applyFill="1" applyBorder="1" applyAlignment="1">
      <alignment horizontal="center"/>
    </xf>
    <xf numFmtId="168" fontId="21" fillId="8" borderId="20" xfId="0" applyNumberFormat="1" applyFont="1" applyFill="1" applyBorder="1" applyAlignment="1">
      <alignment horizont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3" fillId="17" borderId="67" xfId="0" applyFont="1" applyFill="1" applyBorder="1" applyAlignment="1">
      <alignment horizontal="center" vertical="center"/>
    </xf>
    <xf numFmtId="0" fontId="20" fillId="16" borderId="69" xfId="0" applyFont="1" applyFill="1" applyBorder="1" applyAlignment="1">
      <alignment horizontal="left" vertical="center"/>
    </xf>
    <xf numFmtId="0" fontId="2" fillId="15" borderId="70" xfId="0" applyFont="1" applyFill="1" applyBorder="1" applyAlignment="1">
      <alignment horizontal="center" vertical="center"/>
    </xf>
    <xf numFmtId="0" fontId="2" fillId="15" borderId="74" xfId="0" applyFont="1" applyFill="1" applyBorder="1" applyAlignment="1">
      <alignment horizontal="center" vertical="center"/>
    </xf>
    <xf numFmtId="0" fontId="20" fillId="16" borderId="75" xfId="0" applyFont="1" applyFill="1" applyBorder="1" applyAlignment="1">
      <alignment horizontal="left" vertical="center"/>
    </xf>
    <xf numFmtId="168" fontId="2" fillId="0" borderId="51" xfId="3" applyNumberFormat="1" applyFont="1" applyFill="1" applyBorder="1" applyAlignment="1" applyProtection="1">
      <alignment horizontal="center"/>
    </xf>
    <xf numFmtId="168" fontId="2" fillId="0" borderId="52" xfId="3" applyNumberFormat="1" applyFont="1" applyFill="1" applyBorder="1" applyAlignment="1" applyProtection="1">
      <alignment horizontal="center"/>
    </xf>
    <xf numFmtId="168" fontId="2" fillId="0" borderId="50" xfId="3" applyNumberFormat="1" applyFont="1" applyFill="1" applyBorder="1" applyAlignment="1" applyProtection="1">
      <alignment horizontal="center"/>
    </xf>
    <xf numFmtId="168" fontId="0" fillId="9" borderId="49" xfId="3" applyNumberFormat="1" applyFont="1" applyFill="1" applyBorder="1" applyAlignment="1" applyProtection="1">
      <alignment horizontal="center"/>
    </xf>
    <xf numFmtId="168" fontId="0" fillId="9" borderId="47" xfId="3" applyNumberFormat="1" applyFont="1" applyFill="1" applyBorder="1" applyAlignment="1" applyProtection="1">
      <alignment horizontal="center"/>
    </xf>
    <xf numFmtId="168" fontId="0" fillId="9" borderId="53" xfId="3" applyNumberFormat="1" applyFont="1" applyFill="1" applyBorder="1" applyAlignment="1" applyProtection="1">
      <alignment horizontal="center"/>
    </xf>
  </cellXfs>
  <cellStyles count="6">
    <cellStyle name="Comma 2" xfId="4" xr:uid="{4F9146A9-7E34-4412-ABA6-25C92D74DDC3}"/>
    <cellStyle name="Currency" xfId="1" builtinId="4"/>
    <cellStyle name="Currency 2" xfId="3" xr:uid="{00000000-0005-0000-0000-000000000000}"/>
    <cellStyle name="Currency 2 2" xfId="5" xr:uid="{1F427A04-5FAA-46A4-88E4-E419BA88AA05}"/>
    <cellStyle name="Normal" xfId="0" builtinId="0"/>
    <cellStyle name="Percent" xfId="2" builtinId="5"/>
  </cellStyles>
  <dxfs count="27">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Light16"/>
  <colors>
    <mruColors>
      <color rgb="FFD4DEFC"/>
      <color rgb="FFDAE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LOOKUP1!F4" lockText="1" noThreeD="1"/>
</file>

<file path=xl/ctrlProps/ctrlProp100.xml><?xml version="1.0" encoding="utf-8"?>
<formControlPr xmlns="http://schemas.microsoft.com/office/spreadsheetml/2009/9/main" objectType="Radio" checked="Checked" firstButton="1" fmlaLink="VLOOKUP3!E16"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VLOOKUP3!D4" lockText="1" noThreeD="1"/>
</file>

<file path=xl/ctrlProps/ctrlProp107.xml><?xml version="1.0" encoding="utf-8"?>
<formControlPr xmlns="http://schemas.microsoft.com/office/spreadsheetml/2009/9/main" objectType="CheckBox" fmlaLink="VLOOKUP3!B9" lockText="1" noThreeD="1"/>
</file>

<file path=xl/ctrlProps/ctrlProp108.xml><?xml version="1.0" encoding="utf-8"?>
<formControlPr xmlns="http://schemas.microsoft.com/office/spreadsheetml/2009/9/main" objectType="CheckBox" fmlaLink="VLOOKUP3!F6"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VLOOKUP1!F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VLOOKUP1!J4"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VLOOKUP1!J5"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Radio" checked="Checked"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VLOOKUP1!J6"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Radio" checked="Checked"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Radio" checked="Checked" firstButton="1"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VLOOKUP1!D5"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VLOOKUP1!D6"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VLOOKUP1!B15"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VLOOKUP1!B16"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Radio" checked="Checked" firstButton="1"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fmlaLink="VLOOKUP1!B17"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fmlaLink="VLOOKUP1!B18"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LOOKUP1!B19"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VLOOKUP1!B20" lockText="1" noThreeD="1"/>
</file>

<file path=xl/ctrlProps/ctrlProp270.xml><?xml version="1.0" encoding="utf-8"?>
<formControlPr xmlns="http://schemas.microsoft.com/office/spreadsheetml/2009/9/main" objectType="Radio" checked="Checked" firstButton="1"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Radio" checked="Checked" firstButton="1" fmlaLink="VLOOKUP1!E16"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VLOOKUP1!D4" lockText="1" noThreeD="1"/>
</file>

<file path=xl/ctrlProps/ctrlProp35.xml><?xml version="1.0" encoding="utf-8"?>
<formControlPr xmlns="http://schemas.microsoft.com/office/spreadsheetml/2009/9/main" objectType="CheckBox" fmlaLink="VLOOKUP1!B9" lockText="1" noThreeD="1"/>
</file>

<file path=xl/ctrlProps/ctrlProp36.xml><?xml version="1.0" encoding="utf-8"?>
<formControlPr xmlns="http://schemas.microsoft.com/office/spreadsheetml/2009/9/main" objectType="CheckBox" fmlaLink="VLOOKUP1!F6"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VLOOKUP1!B4" lockText="1" noThreeD="1"/>
</file>

<file path=xl/ctrlProps/ctrlProp40.xml><?xml version="1.0" encoding="utf-8"?>
<formControlPr xmlns="http://schemas.microsoft.com/office/spreadsheetml/2009/9/main" objectType="CheckBox" fmlaLink="VLOOKUP2!B4" lockText="1" noThreeD="1"/>
</file>

<file path=xl/ctrlProps/ctrlProp41.xml><?xml version="1.0" encoding="utf-8"?>
<formControlPr xmlns="http://schemas.microsoft.com/office/spreadsheetml/2009/9/main" objectType="CheckBox" fmlaLink="VLOOKUP2!B5" lockText="1" noThreeD="1"/>
</file>

<file path=xl/ctrlProps/ctrlProp42.xml><?xml version="1.0" encoding="utf-8"?>
<formControlPr xmlns="http://schemas.microsoft.com/office/spreadsheetml/2009/9/main" objectType="CheckBox" fmlaLink="VLOOKUP2!B6" lockText="1" noThreeD="1"/>
</file>

<file path=xl/ctrlProps/ctrlProp43.xml><?xml version="1.0" encoding="utf-8"?>
<formControlPr xmlns="http://schemas.microsoft.com/office/spreadsheetml/2009/9/main" objectType="CheckBox" fmlaLink="VLOOKUP2!B7" lockText="1" noThreeD="1"/>
</file>

<file path=xl/ctrlProps/ctrlProp44.xml><?xml version="1.0" encoding="utf-8"?>
<formControlPr xmlns="http://schemas.microsoft.com/office/spreadsheetml/2009/9/main" objectType="CheckBox" fmlaLink="VLOOKUP2!B8" lockText="1" noThreeD="1"/>
</file>

<file path=xl/ctrlProps/ctrlProp45.xml><?xml version="1.0" encoding="utf-8"?>
<formControlPr xmlns="http://schemas.microsoft.com/office/spreadsheetml/2009/9/main" objectType="CheckBox" fmlaLink="VLOOKUP2!B10" lockText="1" noThreeD="1"/>
</file>

<file path=xl/ctrlProps/ctrlProp46.xml><?xml version="1.0" encoding="utf-8"?>
<formControlPr xmlns="http://schemas.microsoft.com/office/spreadsheetml/2009/9/main" objectType="CheckBox" fmlaLink="VLOOKUP2!F4" lockText="1" noThreeD="1"/>
</file>

<file path=xl/ctrlProps/ctrlProp47.xml><?xml version="1.0" encoding="utf-8"?>
<formControlPr xmlns="http://schemas.microsoft.com/office/spreadsheetml/2009/9/main" objectType="CheckBox" fmlaLink="VLOOKUP2!F5" lockText="1" noThreeD="1"/>
</file>

<file path=xl/ctrlProps/ctrlProp48.xml><?xml version="1.0" encoding="utf-8"?>
<formControlPr xmlns="http://schemas.microsoft.com/office/spreadsheetml/2009/9/main" objectType="CheckBox" fmlaLink="VLOOKUP2!J4" lockText="1" noThreeD="1"/>
</file>

<file path=xl/ctrlProps/ctrlProp49.xml><?xml version="1.0" encoding="utf-8"?>
<formControlPr xmlns="http://schemas.microsoft.com/office/spreadsheetml/2009/9/main" objectType="CheckBox" fmlaLink="VLOOKUP2!J5" lockText="1" noThreeD="1"/>
</file>

<file path=xl/ctrlProps/ctrlProp5.xml><?xml version="1.0" encoding="utf-8"?>
<formControlPr xmlns="http://schemas.microsoft.com/office/spreadsheetml/2009/9/main" objectType="CheckBox" fmlaLink="VLOOKUP1!B5" lockText="1" noThreeD="1"/>
</file>

<file path=xl/ctrlProps/ctrlProp50.xml><?xml version="1.0" encoding="utf-8"?>
<formControlPr xmlns="http://schemas.microsoft.com/office/spreadsheetml/2009/9/main" objectType="CheckBox" fmlaLink="VLOOKUP2!J6"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VLOOKUP2!D5" lockText="1" noThreeD="1"/>
</file>

<file path=xl/ctrlProps/ctrlProp57.xml><?xml version="1.0" encoding="utf-8"?>
<formControlPr xmlns="http://schemas.microsoft.com/office/spreadsheetml/2009/9/main" objectType="CheckBox" fmlaLink="VLOOKUP2!D6" lockText="1" noThreeD="1"/>
</file>

<file path=xl/ctrlProps/ctrlProp58.xml><?xml version="1.0" encoding="utf-8"?>
<formControlPr xmlns="http://schemas.microsoft.com/office/spreadsheetml/2009/9/main" objectType="CheckBox" fmlaLink="VLOOKUP2!B15" lockText="1" noThreeD="1"/>
</file>

<file path=xl/ctrlProps/ctrlProp59.xml><?xml version="1.0" encoding="utf-8"?>
<formControlPr xmlns="http://schemas.microsoft.com/office/spreadsheetml/2009/9/main" objectType="CheckBox" fmlaLink="VLOOKUP2!B16" lockText="1" noThreeD="1"/>
</file>

<file path=xl/ctrlProps/ctrlProp6.xml><?xml version="1.0" encoding="utf-8"?>
<formControlPr xmlns="http://schemas.microsoft.com/office/spreadsheetml/2009/9/main" objectType="CheckBox" fmlaLink="VLOOKUP1!B6" lockText="1" noThreeD="1"/>
</file>

<file path=xl/ctrlProps/ctrlProp60.xml><?xml version="1.0" encoding="utf-8"?>
<formControlPr xmlns="http://schemas.microsoft.com/office/spreadsheetml/2009/9/main" objectType="CheckBox" fmlaLink="VLOOKUP2!B17" lockText="1" noThreeD="1"/>
</file>

<file path=xl/ctrlProps/ctrlProp61.xml><?xml version="1.0" encoding="utf-8"?>
<formControlPr xmlns="http://schemas.microsoft.com/office/spreadsheetml/2009/9/main" objectType="CheckBox" fmlaLink="VLOOKUP2!B18" lockText="1" noThreeD="1"/>
</file>

<file path=xl/ctrlProps/ctrlProp62.xml><?xml version="1.0" encoding="utf-8"?>
<formControlPr xmlns="http://schemas.microsoft.com/office/spreadsheetml/2009/9/main" objectType="CheckBox" fmlaLink="VLOOKUP2!B19" lockText="1" noThreeD="1"/>
</file>

<file path=xl/ctrlProps/ctrlProp63.xml><?xml version="1.0" encoding="utf-8"?>
<formControlPr xmlns="http://schemas.microsoft.com/office/spreadsheetml/2009/9/main" objectType="CheckBox" fmlaLink="VLOOKUP2!B20" lockText="1" noThreeD="1"/>
</file>

<file path=xl/ctrlProps/ctrlProp64.xml><?xml version="1.0" encoding="utf-8"?>
<formControlPr xmlns="http://schemas.microsoft.com/office/spreadsheetml/2009/9/main" objectType="Radio" checked="Checked" firstButton="1" fmlaLink="VLOOKUP2!E16"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VLOOKUP1!B7" lockText="1" noThreeD="1"/>
</file>

<file path=xl/ctrlProps/ctrlProp70.xml><?xml version="1.0" encoding="utf-8"?>
<formControlPr xmlns="http://schemas.microsoft.com/office/spreadsheetml/2009/9/main" objectType="CheckBox" fmlaLink="VLOOKUP2!D4" lockText="1" noThreeD="1"/>
</file>

<file path=xl/ctrlProps/ctrlProp71.xml><?xml version="1.0" encoding="utf-8"?>
<formControlPr xmlns="http://schemas.microsoft.com/office/spreadsheetml/2009/9/main" objectType="CheckBox" fmlaLink="VLOOKUP2!B9" lockText="1" noThreeD="1"/>
</file>

<file path=xl/ctrlProps/ctrlProp72.xml><?xml version="1.0" encoding="utf-8"?>
<formControlPr xmlns="http://schemas.microsoft.com/office/spreadsheetml/2009/9/main" objectType="CheckBox" fmlaLink="VLOOKUP2!F6"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VLOOKUP3!B4" lockText="1" noThreeD="1"/>
</file>

<file path=xl/ctrlProps/ctrlProp77.xml><?xml version="1.0" encoding="utf-8"?>
<formControlPr xmlns="http://schemas.microsoft.com/office/spreadsheetml/2009/9/main" objectType="CheckBox" fmlaLink="VLOOKUP3!B5" lockText="1" noThreeD="1"/>
</file>

<file path=xl/ctrlProps/ctrlProp78.xml><?xml version="1.0" encoding="utf-8"?>
<formControlPr xmlns="http://schemas.microsoft.com/office/spreadsheetml/2009/9/main" objectType="CheckBox" fmlaLink="VLOOKUP3!B6" lockText="1" noThreeD="1"/>
</file>

<file path=xl/ctrlProps/ctrlProp79.xml><?xml version="1.0" encoding="utf-8"?>
<formControlPr xmlns="http://schemas.microsoft.com/office/spreadsheetml/2009/9/main" objectType="CheckBox" fmlaLink="VLOOKUP3!B7" lockText="1" noThreeD="1"/>
</file>

<file path=xl/ctrlProps/ctrlProp8.xml><?xml version="1.0" encoding="utf-8"?>
<formControlPr xmlns="http://schemas.microsoft.com/office/spreadsheetml/2009/9/main" objectType="CheckBox" fmlaLink="VLOOKUP1!B8" lockText="1" noThreeD="1"/>
</file>

<file path=xl/ctrlProps/ctrlProp80.xml><?xml version="1.0" encoding="utf-8"?>
<formControlPr xmlns="http://schemas.microsoft.com/office/spreadsheetml/2009/9/main" objectType="CheckBox" fmlaLink="VLOOKUP3!B8" lockText="1" noThreeD="1"/>
</file>

<file path=xl/ctrlProps/ctrlProp81.xml><?xml version="1.0" encoding="utf-8"?>
<formControlPr xmlns="http://schemas.microsoft.com/office/spreadsheetml/2009/9/main" objectType="CheckBox" fmlaLink="VLOOKUP3!B10" lockText="1" noThreeD="1"/>
</file>

<file path=xl/ctrlProps/ctrlProp82.xml><?xml version="1.0" encoding="utf-8"?>
<formControlPr xmlns="http://schemas.microsoft.com/office/spreadsheetml/2009/9/main" objectType="CheckBox" fmlaLink="VLOOKUP3!F4" lockText="1" noThreeD="1"/>
</file>

<file path=xl/ctrlProps/ctrlProp83.xml><?xml version="1.0" encoding="utf-8"?>
<formControlPr xmlns="http://schemas.microsoft.com/office/spreadsheetml/2009/9/main" objectType="CheckBox" fmlaLink="VLOOKUP3!F5" lockText="1" noThreeD="1"/>
</file>

<file path=xl/ctrlProps/ctrlProp84.xml><?xml version="1.0" encoding="utf-8"?>
<formControlPr xmlns="http://schemas.microsoft.com/office/spreadsheetml/2009/9/main" objectType="CheckBox" fmlaLink="VLOOKUP3!J4" lockText="1" noThreeD="1"/>
</file>

<file path=xl/ctrlProps/ctrlProp85.xml><?xml version="1.0" encoding="utf-8"?>
<formControlPr xmlns="http://schemas.microsoft.com/office/spreadsheetml/2009/9/main" objectType="CheckBox" fmlaLink="VLOOKUP3!J5" lockText="1" noThreeD="1"/>
</file>

<file path=xl/ctrlProps/ctrlProp86.xml><?xml version="1.0" encoding="utf-8"?>
<formControlPr xmlns="http://schemas.microsoft.com/office/spreadsheetml/2009/9/main" objectType="CheckBox" fmlaLink="VLOOKUP3!J6"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LOOKUP1!B1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VLOOKUP3!D5" lockText="1" noThreeD="1"/>
</file>

<file path=xl/ctrlProps/ctrlProp93.xml><?xml version="1.0" encoding="utf-8"?>
<formControlPr xmlns="http://schemas.microsoft.com/office/spreadsheetml/2009/9/main" objectType="CheckBox" fmlaLink="VLOOKUP3!D6" lockText="1" noThreeD="1"/>
</file>

<file path=xl/ctrlProps/ctrlProp94.xml><?xml version="1.0" encoding="utf-8"?>
<formControlPr xmlns="http://schemas.microsoft.com/office/spreadsheetml/2009/9/main" objectType="CheckBox" fmlaLink="VLOOKUP3!B15" lockText="1" noThreeD="1"/>
</file>

<file path=xl/ctrlProps/ctrlProp95.xml><?xml version="1.0" encoding="utf-8"?>
<formControlPr xmlns="http://schemas.microsoft.com/office/spreadsheetml/2009/9/main" objectType="CheckBox" fmlaLink="VLOOKUP3!B16" lockText="1" noThreeD="1"/>
</file>

<file path=xl/ctrlProps/ctrlProp96.xml><?xml version="1.0" encoding="utf-8"?>
<formControlPr xmlns="http://schemas.microsoft.com/office/spreadsheetml/2009/9/main" objectType="CheckBox" fmlaLink="VLOOKUP3!B17" lockText="1" noThreeD="1"/>
</file>

<file path=xl/ctrlProps/ctrlProp97.xml><?xml version="1.0" encoding="utf-8"?>
<formControlPr xmlns="http://schemas.microsoft.com/office/spreadsheetml/2009/9/main" objectType="CheckBox" fmlaLink="VLOOKUP3!B18" lockText="1" noThreeD="1"/>
</file>

<file path=xl/ctrlProps/ctrlProp98.xml><?xml version="1.0" encoding="utf-8"?>
<formControlPr xmlns="http://schemas.microsoft.com/office/spreadsheetml/2009/9/main" objectType="CheckBox" checked="Checked" fmlaLink="VLOOKUP3!B19" lockText="1" noThreeD="1"/>
</file>

<file path=xl/ctrlProps/ctrlProp99.xml><?xml version="1.0" encoding="utf-8"?>
<formControlPr xmlns="http://schemas.microsoft.com/office/spreadsheetml/2009/9/main" objectType="CheckBox" fmlaLink="VLOOKUP3!B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184150</xdr:rowOff>
        </xdr:from>
        <xdr:to>
          <xdr:col>2</xdr:col>
          <xdr:colOff>749300</xdr:colOff>
          <xdr:row>4</xdr:row>
          <xdr:rowOff>12700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2</xdr:row>
          <xdr:rowOff>184150</xdr:rowOff>
        </xdr:from>
        <xdr:to>
          <xdr:col>3</xdr:col>
          <xdr:colOff>1079500</xdr:colOff>
          <xdr:row>3</xdr:row>
          <xdr:rowOff>184150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12</xdr:row>
          <xdr:rowOff>177800</xdr:rowOff>
        </xdr:from>
        <xdr:to>
          <xdr:col>2</xdr:col>
          <xdr:colOff>622300</xdr:colOff>
          <xdr:row>14</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12</xdr:row>
          <xdr:rowOff>177800</xdr:rowOff>
        </xdr:from>
        <xdr:to>
          <xdr:col>3</xdr:col>
          <xdr:colOff>508000</xdr:colOff>
          <xdr:row>14</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774700</xdr:colOff>
          <xdr:row>12</xdr:row>
          <xdr:rowOff>177800</xdr:rowOff>
        </xdr:from>
        <xdr:to>
          <xdr:col>4</xdr:col>
          <xdr:colOff>114300</xdr:colOff>
          <xdr:row>14</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177800</xdr:rowOff>
        </xdr:from>
        <xdr:to>
          <xdr:col>4</xdr:col>
          <xdr:colOff>1181100</xdr:colOff>
          <xdr:row>14</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7</xdr:col>
          <xdr:colOff>50800</xdr:colOff>
          <xdr:row>14</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184150</xdr:rowOff>
        </xdr:from>
        <xdr:to>
          <xdr:col>1</xdr:col>
          <xdr:colOff>946150</xdr:colOff>
          <xdr:row>18</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184150</xdr:rowOff>
        </xdr:from>
        <xdr:to>
          <xdr:col>3</xdr:col>
          <xdr:colOff>1371600</xdr:colOff>
          <xdr:row>18</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1098550</xdr:colOff>
          <xdr:row>22</xdr:row>
          <xdr:rowOff>31750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19</xdr:row>
          <xdr:rowOff>0</xdr:rowOff>
        </xdr:from>
        <xdr:to>
          <xdr:col>6</xdr:col>
          <xdr:colOff>717550</xdr:colOff>
          <xdr:row>20</xdr:row>
          <xdr:rowOff>12700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673100</xdr:colOff>
          <xdr:row>66</xdr:row>
          <xdr:rowOff>50800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241300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8460" name="Option Button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8461" name="Option Button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65</xdr:row>
          <xdr:rowOff>139700</xdr:rowOff>
        </xdr:from>
        <xdr:to>
          <xdr:col>6</xdr:col>
          <xdr:colOff>0</xdr:colOff>
          <xdr:row>66</xdr:row>
          <xdr:rowOff>298450</xdr:rowOff>
        </xdr:to>
        <xdr:sp macro="" textlink="">
          <xdr:nvSpPr>
            <xdr:cNvPr id="18462" name="Option Button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65</xdr:row>
          <xdr:rowOff>127000</xdr:rowOff>
        </xdr:from>
        <xdr:to>
          <xdr:col>6</xdr:col>
          <xdr:colOff>368300</xdr:colOff>
          <xdr:row>66</xdr:row>
          <xdr:rowOff>298450</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723900</xdr:colOff>
          <xdr:row>19</xdr:row>
          <xdr:rowOff>165100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177800</xdr:rowOff>
        </xdr:from>
        <xdr:to>
          <xdr:col>5</xdr:col>
          <xdr:colOff>927100</xdr:colOff>
          <xdr:row>14</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1358900</xdr:colOff>
          <xdr:row>16</xdr:row>
          <xdr:rowOff>184150</xdr:rowOff>
        </xdr:from>
        <xdr:to>
          <xdr:col>3</xdr:col>
          <xdr:colOff>254000</xdr:colOff>
          <xdr:row>18</xdr:row>
          <xdr:rowOff>12700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maison détachée</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20</xdr:row>
      <xdr:rowOff>95250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6362700" y="1647825"/>
          <a:ext cx="3562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(BC, ON and PE only)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20</xdr:row>
      <xdr:rowOff>95250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6362700" y="1647825"/>
          <a:ext cx="3562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(BC, ON and PE only)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184150</xdr:rowOff>
        </xdr:from>
        <xdr:to>
          <xdr:col>2</xdr:col>
          <xdr:colOff>749300</xdr:colOff>
          <xdr:row>4</xdr:row>
          <xdr:rowOff>12700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2</xdr:row>
          <xdr:rowOff>184150</xdr:rowOff>
        </xdr:from>
        <xdr:to>
          <xdr:col>3</xdr:col>
          <xdr:colOff>1079500</xdr:colOff>
          <xdr:row>3</xdr:row>
          <xdr:rowOff>184150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12</xdr:row>
          <xdr:rowOff>177800</xdr:rowOff>
        </xdr:from>
        <xdr:to>
          <xdr:col>2</xdr:col>
          <xdr:colOff>622300</xdr:colOff>
          <xdr:row>14</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12</xdr:row>
          <xdr:rowOff>177800</xdr:rowOff>
        </xdr:from>
        <xdr:to>
          <xdr:col>3</xdr:col>
          <xdr:colOff>508000</xdr:colOff>
          <xdr:row>14</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1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774700</xdr:colOff>
          <xdr:row>12</xdr:row>
          <xdr:rowOff>177800</xdr:rowOff>
        </xdr:from>
        <xdr:to>
          <xdr:col>4</xdr:col>
          <xdr:colOff>127000</xdr:colOff>
          <xdr:row>14</xdr:row>
          <xdr:rowOff>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1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177800</xdr:rowOff>
        </xdr:from>
        <xdr:to>
          <xdr:col>4</xdr:col>
          <xdr:colOff>1181100</xdr:colOff>
          <xdr:row>14</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1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7</xdr:col>
          <xdr:colOff>50800</xdr:colOff>
          <xdr:row>14</xdr:row>
          <xdr:rowOff>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184150</xdr:rowOff>
        </xdr:from>
        <xdr:to>
          <xdr:col>1</xdr:col>
          <xdr:colOff>946150</xdr:colOff>
          <xdr:row>18</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184150</xdr:rowOff>
        </xdr:from>
        <xdr:to>
          <xdr:col>3</xdr:col>
          <xdr:colOff>1371600</xdr:colOff>
          <xdr:row>18</xdr:row>
          <xdr:rowOff>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1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1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1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1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1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1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1098550</xdr:colOff>
          <xdr:row>22</xdr:row>
          <xdr:rowOff>31750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1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1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1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19</xdr:row>
          <xdr:rowOff>0</xdr:rowOff>
        </xdr:from>
        <xdr:to>
          <xdr:col>6</xdr:col>
          <xdr:colOff>717550</xdr:colOff>
          <xdr:row>20</xdr:row>
          <xdr:rowOff>12700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1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1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1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1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1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1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673100</xdr:colOff>
          <xdr:row>66</xdr:row>
          <xdr:rowOff>50800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1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241300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1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35868" name="Option Button 28" hidden="1">
              <a:extLst>
                <a:ext uri="{63B3BB69-23CF-44E3-9099-C40C66FF867C}">
                  <a14:compatExt spid="_x0000_s35868"/>
                </a:ext>
                <a:ext uri="{FF2B5EF4-FFF2-40B4-BE49-F238E27FC236}">
                  <a16:creationId xmlns:a16="http://schemas.microsoft.com/office/drawing/2014/main" id="{00000000-0008-0000-01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35869" name="Option Button 29" hidden="1">
              <a:extLst>
                <a:ext uri="{63B3BB69-23CF-44E3-9099-C40C66FF867C}">
                  <a14:compatExt spid="_x0000_s35869"/>
                </a:ext>
                <a:ext uri="{FF2B5EF4-FFF2-40B4-BE49-F238E27FC236}">
                  <a16:creationId xmlns:a16="http://schemas.microsoft.com/office/drawing/2014/main" id="{00000000-0008-0000-01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65</xdr:row>
          <xdr:rowOff>139700</xdr:rowOff>
        </xdr:from>
        <xdr:to>
          <xdr:col>6</xdr:col>
          <xdr:colOff>0</xdr:colOff>
          <xdr:row>66</xdr:row>
          <xdr:rowOff>298450</xdr:rowOff>
        </xdr:to>
        <xdr:sp macro="" textlink="">
          <xdr:nvSpPr>
            <xdr:cNvPr id="35870" name="Option Button 30" hidden="1">
              <a:extLst>
                <a:ext uri="{63B3BB69-23CF-44E3-9099-C40C66FF867C}">
                  <a14:compatExt spid="_x0000_s35870"/>
                </a:ext>
                <a:ext uri="{FF2B5EF4-FFF2-40B4-BE49-F238E27FC236}">
                  <a16:creationId xmlns:a16="http://schemas.microsoft.com/office/drawing/2014/main" id="{00000000-0008-0000-01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65</xdr:row>
          <xdr:rowOff>127000</xdr:rowOff>
        </xdr:from>
        <xdr:to>
          <xdr:col>6</xdr:col>
          <xdr:colOff>368300</xdr:colOff>
          <xdr:row>66</xdr:row>
          <xdr:rowOff>298450</xdr:rowOff>
        </xdr:to>
        <xdr:sp macro="" textlink="">
          <xdr:nvSpPr>
            <xdr:cNvPr id="35871" name="Option Button 31" hidden="1">
              <a:extLst>
                <a:ext uri="{63B3BB69-23CF-44E3-9099-C40C66FF867C}">
                  <a14:compatExt spid="_x0000_s35871"/>
                </a:ext>
                <a:ext uri="{FF2B5EF4-FFF2-40B4-BE49-F238E27FC236}">
                  <a16:creationId xmlns:a16="http://schemas.microsoft.com/office/drawing/2014/main" id="{00000000-0008-0000-01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1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1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723900</xdr:colOff>
          <xdr:row>19</xdr:row>
          <xdr:rowOff>177800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1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177800</xdr:rowOff>
        </xdr:from>
        <xdr:to>
          <xdr:col>5</xdr:col>
          <xdr:colOff>939800</xdr:colOff>
          <xdr:row>14</xdr:row>
          <xdr:rowOff>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1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1358900</xdr:colOff>
          <xdr:row>16</xdr:row>
          <xdr:rowOff>184150</xdr:rowOff>
        </xdr:from>
        <xdr:to>
          <xdr:col>3</xdr:col>
          <xdr:colOff>254000</xdr:colOff>
          <xdr:row>18</xdr:row>
          <xdr:rowOff>12700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1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maison détachée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19050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184150</xdr:rowOff>
        </xdr:from>
        <xdr:to>
          <xdr:col>2</xdr:col>
          <xdr:colOff>749300</xdr:colOff>
          <xdr:row>4</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2</xdr:row>
          <xdr:rowOff>184150</xdr:rowOff>
        </xdr:from>
        <xdr:to>
          <xdr:col>3</xdr:col>
          <xdr:colOff>1079500</xdr:colOff>
          <xdr:row>4</xdr:row>
          <xdr:rowOff>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12</xdr:row>
          <xdr:rowOff>177800</xdr:rowOff>
        </xdr:from>
        <xdr:to>
          <xdr:col>2</xdr:col>
          <xdr:colOff>622300</xdr:colOff>
          <xdr:row>14</xdr:row>
          <xdr:rowOff>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12</xdr:row>
          <xdr:rowOff>177800</xdr:rowOff>
        </xdr:from>
        <xdr:to>
          <xdr:col>3</xdr:col>
          <xdr:colOff>508000</xdr:colOff>
          <xdr:row>14</xdr:row>
          <xdr:rowOff>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774700</xdr:colOff>
          <xdr:row>12</xdr:row>
          <xdr:rowOff>177800</xdr:rowOff>
        </xdr:from>
        <xdr:to>
          <xdr:col>4</xdr:col>
          <xdr:colOff>127000</xdr:colOff>
          <xdr:row>14</xdr:row>
          <xdr:rowOff>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2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177800</xdr:rowOff>
        </xdr:from>
        <xdr:to>
          <xdr:col>4</xdr:col>
          <xdr:colOff>1181100</xdr:colOff>
          <xdr:row>14</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2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7</xdr:col>
          <xdr:colOff>50800</xdr:colOff>
          <xdr:row>14</xdr:row>
          <xdr:rowOff>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2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184150</xdr:rowOff>
        </xdr:from>
        <xdr:to>
          <xdr:col>1</xdr:col>
          <xdr:colOff>946150</xdr:colOff>
          <xdr:row>18</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2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184150</xdr:rowOff>
        </xdr:from>
        <xdr:to>
          <xdr:col>3</xdr:col>
          <xdr:colOff>1371600</xdr:colOff>
          <xdr:row>18</xdr:row>
          <xdr:rowOff>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2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2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2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2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2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2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1098550</xdr:colOff>
          <xdr:row>22</xdr:row>
          <xdr:rowOff>31750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2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2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2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19</xdr:row>
          <xdr:rowOff>0</xdr:rowOff>
        </xdr:from>
        <xdr:to>
          <xdr:col>6</xdr:col>
          <xdr:colOff>717550</xdr:colOff>
          <xdr:row>20</xdr:row>
          <xdr:rowOff>12700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2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2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2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2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2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2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673100</xdr:colOff>
          <xdr:row>66</xdr:row>
          <xdr:rowOff>50800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2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241300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2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36892" name="Option Button 28" hidden="1">
              <a:extLst>
                <a:ext uri="{63B3BB69-23CF-44E3-9099-C40C66FF867C}">
                  <a14:compatExt spid="_x0000_s36892"/>
                </a:ext>
                <a:ext uri="{FF2B5EF4-FFF2-40B4-BE49-F238E27FC236}">
                  <a16:creationId xmlns:a16="http://schemas.microsoft.com/office/drawing/2014/main" id="{00000000-0008-0000-02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36893" name="Option Button 29" hidden="1">
              <a:extLst>
                <a:ext uri="{63B3BB69-23CF-44E3-9099-C40C66FF867C}">
                  <a14:compatExt spid="_x0000_s36893"/>
                </a:ext>
                <a:ext uri="{FF2B5EF4-FFF2-40B4-BE49-F238E27FC236}">
                  <a16:creationId xmlns:a16="http://schemas.microsoft.com/office/drawing/2014/main" id="{00000000-0008-0000-02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65</xdr:row>
          <xdr:rowOff>139700</xdr:rowOff>
        </xdr:from>
        <xdr:to>
          <xdr:col>6</xdr:col>
          <xdr:colOff>0</xdr:colOff>
          <xdr:row>66</xdr:row>
          <xdr:rowOff>298450</xdr:rowOff>
        </xdr:to>
        <xdr:sp macro="" textlink="">
          <xdr:nvSpPr>
            <xdr:cNvPr id="36894" name="Option Button 30" hidden="1">
              <a:extLst>
                <a:ext uri="{63B3BB69-23CF-44E3-9099-C40C66FF867C}">
                  <a14:compatExt spid="_x0000_s36894"/>
                </a:ext>
                <a:ext uri="{FF2B5EF4-FFF2-40B4-BE49-F238E27FC236}">
                  <a16:creationId xmlns:a16="http://schemas.microsoft.com/office/drawing/2014/main" id="{00000000-0008-0000-02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65</xdr:row>
          <xdr:rowOff>127000</xdr:rowOff>
        </xdr:from>
        <xdr:to>
          <xdr:col>6</xdr:col>
          <xdr:colOff>368300</xdr:colOff>
          <xdr:row>66</xdr:row>
          <xdr:rowOff>298450</xdr:rowOff>
        </xdr:to>
        <xdr:sp macro="" textlink="">
          <xdr:nvSpPr>
            <xdr:cNvPr id="36895" name="Option Button 31" hidden="1">
              <a:extLst>
                <a:ext uri="{63B3BB69-23CF-44E3-9099-C40C66FF867C}">
                  <a14:compatExt spid="_x0000_s36895"/>
                </a:ext>
                <a:ext uri="{FF2B5EF4-FFF2-40B4-BE49-F238E27FC236}">
                  <a16:creationId xmlns:a16="http://schemas.microsoft.com/office/drawing/2014/main" id="{00000000-0008-0000-02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2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2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723900</xdr:colOff>
          <xdr:row>19</xdr:row>
          <xdr:rowOff>177800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2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177800</xdr:rowOff>
        </xdr:from>
        <xdr:to>
          <xdr:col>5</xdr:col>
          <xdr:colOff>939800</xdr:colOff>
          <xdr:row>14</xdr:row>
          <xdr:rowOff>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2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1358900</xdr:colOff>
          <xdr:row>16</xdr:row>
          <xdr:rowOff>184150</xdr:rowOff>
        </xdr:from>
        <xdr:to>
          <xdr:col>3</xdr:col>
          <xdr:colOff>254000</xdr:colOff>
          <xdr:row>18</xdr:row>
          <xdr:rowOff>12700</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2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maison détachée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203200</xdr:colOff>
          <xdr:row>4</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127000</xdr:colOff>
          <xdr:row>14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17</xdr:row>
          <xdr:rowOff>0</xdr:rowOff>
        </xdr:from>
        <xdr:to>
          <xdr:col>3</xdr:col>
          <xdr:colOff>69850</xdr:colOff>
          <xdr:row>18</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19</xdr:row>
          <xdr:rowOff>0</xdr:rowOff>
        </xdr:from>
        <xdr:to>
          <xdr:col>2</xdr:col>
          <xdr:colOff>584200</xdr:colOff>
          <xdr:row>20</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1130300</xdr:colOff>
          <xdr:row>17</xdr:row>
          <xdr:rowOff>25400</xdr:rowOff>
        </xdr:from>
        <xdr:to>
          <xdr:col>2</xdr:col>
          <xdr:colOff>342900</xdr:colOff>
          <xdr:row>18</xdr:row>
          <xdr:rowOff>12700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gaz</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B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B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B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B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B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B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B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B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B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B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B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B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B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B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B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B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B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B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B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B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B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B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B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B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B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B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B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B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B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B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B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B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B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B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gaz</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C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C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C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C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C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C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C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C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C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C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C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C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C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C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3340" name="Option Button 28" hidden="1">
              <a:extLst>
                <a:ext uri="{63B3BB69-23CF-44E3-9099-C40C66FF867C}">
                  <a14:compatExt spid="_x0000_s13340"/>
                </a:ext>
                <a:ext uri="{FF2B5EF4-FFF2-40B4-BE49-F238E27FC236}">
                  <a16:creationId xmlns:a16="http://schemas.microsoft.com/office/drawing/2014/main" id="{00000000-0008-0000-0C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C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13342" name="Option Button 30" hidden="1">
              <a:extLst>
                <a:ext uri="{63B3BB69-23CF-44E3-9099-C40C66FF867C}">
                  <a14:compatExt spid="_x0000_s13342"/>
                </a:ext>
                <a:ext uri="{FF2B5EF4-FFF2-40B4-BE49-F238E27FC236}">
                  <a16:creationId xmlns:a16="http://schemas.microsoft.com/office/drawing/2014/main" id="{00000000-0008-0000-0C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13343" name="Option Button 31" hidden="1">
              <a:extLst>
                <a:ext uri="{63B3BB69-23CF-44E3-9099-C40C66FF867C}">
                  <a14:compatExt spid="_x0000_s13343"/>
                </a:ext>
                <a:ext uri="{FF2B5EF4-FFF2-40B4-BE49-F238E27FC236}">
                  <a16:creationId xmlns:a16="http://schemas.microsoft.com/office/drawing/2014/main" id="{00000000-0008-0000-0C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C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C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C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C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C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C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C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C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C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C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C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C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C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C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C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gaz</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D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D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D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D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D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D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D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D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D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D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D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D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D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D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4364" name="Option Button 28" hidden="1">
              <a:extLst>
                <a:ext uri="{63B3BB69-23CF-44E3-9099-C40C66FF867C}">
                  <a14:compatExt spid="_x0000_s14364"/>
                </a:ext>
                <a:ext uri="{FF2B5EF4-FFF2-40B4-BE49-F238E27FC236}">
                  <a16:creationId xmlns:a16="http://schemas.microsoft.com/office/drawing/2014/main" id="{00000000-0008-0000-0D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4365" name="Option Button 29" hidden="1">
              <a:extLst>
                <a:ext uri="{63B3BB69-23CF-44E3-9099-C40C66FF867C}">
                  <a14:compatExt spid="_x0000_s14365"/>
                </a:ext>
                <a:ext uri="{FF2B5EF4-FFF2-40B4-BE49-F238E27FC236}">
                  <a16:creationId xmlns:a16="http://schemas.microsoft.com/office/drawing/2014/main" id="{00000000-0008-0000-0D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14366" name="Option Button 30" hidden="1">
              <a:extLst>
                <a:ext uri="{63B3BB69-23CF-44E3-9099-C40C66FF867C}">
                  <a14:compatExt spid="_x0000_s14366"/>
                </a:ext>
                <a:ext uri="{FF2B5EF4-FFF2-40B4-BE49-F238E27FC236}">
                  <a16:creationId xmlns:a16="http://schemas.microsoft.com/office/drawing/2014/main" id="{00000000-0008-0000-0D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14367" name="Option Button 31" hidden="1">
              <a:extLst>
                <a:ext uri="{63B3BB69-23CF-44E3-9099-C40C66FF867C}">
                  <a14:compatExt spid="_x0000_s14367"/>
                </a:ext>
                <a:ext uri="{FF2B5EF4-FFF2-40B4-BE49-F238E27FC236}">
                  <a16:creationId xmlns:a16="http://schemas.microsoft.com/office/drawing/2014/main" id="{00000000-0008-0000-0D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D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D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D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D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D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D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D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D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D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D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D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D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D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D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D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maison détachée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E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E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E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E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E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E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E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E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E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E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E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E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E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E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5388" name="Option Button 28" hidden="1">
              <a:extLst>
                <a:ext uri="{63B3BB69-23CF-44E3-9099-C40C66FF867C}">
                  <a14:compatExt spid="_x0000_s15388"/>
                </a:ext>
                <a:ext uri="{FF2B5EF4-FFF2-40B4-BE49-F238E27FC236}">
                  <a16:creationId xmlns:a16="http://schemas.microsoft.com/office/drawing/2014/main" id="{00000000-0008-0000-0E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5389" name="Option Button 29" hidden="1">
              <a:extLst>
                <a:ext uri="{63B3BB69-23CF-44E3-9099-C40C66FF867C}">
                  <a14:compatExt spid="_x0000_s15389"/>
                </a:ext>
                <a:ext uri="{FF2B5EF4-FFF2-40B4-BE49-F238E27FC236}">
                  <a16:creationId xmlns:a16="http://schemas.microsoft.com/office/drawing/2014/main" id="{00000000-0008-0000-0E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15390" name="Option Button 30" hidden="1">
              <a:extLst>
                <a:ext uri="{63B3BB69-23CF-44E3-9099-C40C66FF867C}">
                  <a14:compatExt spid="_x0000_s15390"/>
                </a:ext>
                <a:ext uri="{FF2B5EF4-FFF2-40B4-BE49-F238E27FC236}">
                  <a16:creationId xmlns:a16="http://schemas.microsoft.com/office/drawing/2014/main" id="{00000000-0008-0000-0E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15391" name="Option Button 31" hidden="1">
              <a:extLst>
                <a:ext uri="{63B3BB69-23CF-44E3-9099-C40C66FF867C}">
                  <a14:compatExt spid="_x0000_s15391"/>
                </a:ext>
                <a:ext uri="{FF2B5EF4-FFF2-40B4-BE49-F238E27FC236}">
                  <a16:creationId xmlns:a16="http://schemas.microsoft.com/office/drawing/2014/main" id="{00000000-0008-0000-0E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E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E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E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E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E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E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E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E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E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E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E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E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E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E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E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cs typeface="Calibri"/>
                </a:rPr>
                <a:t> gaz</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20</xdr:row>
      <xdr:rowOff>95250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6362700" y="1647825"/>
          <a:ext cx="3562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(BC, ON and PE only)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2000000}" name="Table1" displayName="Table1" ref="A1:J309" totalsRowShown="0" headerRowDxfId="26" dataDxfId="25" dataCellStyle="Currency 2">
  <autoFilter ref="A1:J309" xr:uid="{00000000-0009-0000-0100-000001000000}"/>
  <tableColumns count="10">
    <tableColumn id="1" xr3:uid="{00000000-0010-0000-1200-000001000000}" name="CODE" dataDxfId="24" dataCellStyle="Currency 2"/>
    <tableColumn id="2" xr3:uid="{00000000-0010-0000-1200-000002000000}" name="Heat" dataDxfId="23" dataCellStyle="Currency 2"/>
    <tableColumn id="3" xr3:uid="{00000000-0010-0000-1200-000003000000}" name="Electricity" dataDxfId="22" dataCellStyle="Currency 2"/>
    <tableColumn id="4" xr3:uid="{00000000-0010-0000-1200-000004000000}" name="Hot Water" dataDxfId="21" dataCellStyle="Currency 2"/>
    <tableColumn id="5" xr3:uid="{00000000-0010-0000-1200-000005000000}" name="Water and Sewer" dataDxfId="20" dataCellStyle="Currency 2"/>
    <tableColumn id="6" xr3:uid="{00000000-0010-0000-1200-000006000000}" name="Garbage and Recycling" dataDxfId="19" dataCellStyle="Currency 2"/>
    <tableColumn id="7" xr3:uid="{00000000-0010-0000-1200-000007000000}" name="Insurance" dataDxfId="18" dataCellStyle="Currency 2"/>
    <tableColumn id="8" xr3:uid="{00000000-0010-0000-1200-000008000000}" name="Telephone" dataDxfId="17" dataCellStyle="Currency 2"/>
    <tableColumn id="9" xr3:uid="{00000000-0010-0000-1200-000009000000}" name="Laundry" dataDxfId="16" dataCellStyle="Currency 2"/>
    <tableColumn id="10" xr3:uid="{00000000-0010-0000-1200-00000A000000}" name="Year" dataDxfId="15" dataCellStyle="Currency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8D8479B-39A1-4D3F-8300-1C8E76CBBC3E}" name="Table42228" displayName="Table42228" ref="B3:C10" totalsRowShown="0" headerRowDxfId="8">
  <autoFilter ref="B3:C10" xr:uid="{CA0204CD-A384-4AB3-84B4-0B004CF50CB6}"/>
  <tableColumns count="2">
    <tableColumn id="1" xr3:uid="{25663765-5A2C-4414-B067-964AD97F2FDD}" name="Vlookbed"/>
    <tableColumn id="2" xr3:uid="{28DBB4AD-EEBF-4C23-B0CA-D03B865BA1C2}" name="Bedroom"/>
  </tableColumns>
  <tableStyleInfo name="TableStyleLight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1646EFD-6ECB-43AE-B3B0-CF98323DB884}" name="Table52329" displayName="Table52329" ref="D3:E7" totalsRowShown="0" headerRowDxfId="7">
  <autoFilter ref="D3:E7" xr:uid="{AB58D052-CCA4-4EE2-BDFD-C112EB93DECA}"/>
  <tableColumns count="2">
    <tableColumn id="1" xr3:uid="{76AB9A06-D03E-4B37-BC43-FFAA81E4C6DF}" name="VlookEN"/>
    <tableColumn id="2" xr3:uid="{6A650AE0-3955-450F-A678-722E365E3518}" name="Energy"/>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CE82502E-B240-4740-A150-219DD84B9B8C}" name="Table62430" displayName="Table62430" ref="F3:G6" totalsRowShown="0" headerRowDxfId="6">
  <autoFilter ref="F3:G6" xr:uid="{6A22B16F-A8BF-4184-BAA5-349671C1F664}"/>
  <tableColumns count="2">
    <tableColumn id="1" xr3:uid="{22AEB442-D168-4C79-B471-37B47DE4EDB2}" name="VLookApt"/>
    <tableColumn id="2" xr3:uid="{5F1B4616-2E89-4EEF-889B-476DF6572C94}" name="Type"/>
  </tableColumns>
  <tableStyleInfo name="TableStyleLight1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B20ACE7-36E5-472C-A08F-79F0E2302994}" name="Table72531" displayName="Table72531" ref="I3:J6" totalsRowShown="0" headerRowDxfId="5">
  <autoFilter ref="I3:J6" xr:uid="{374179A7-C0B4-4362-85E7-786D67737044}"/>
  <tableColumns count="2">
    <tableColumn id="1" xr3:uid="{256B7399-302A-445A-BD99-B5EDB98E2C1E}" name="Utilities"/>
    <tableColumn id="2" xr3:uid="{81EF6AC0-1426-4FD6-BF00-437AF8846333}" name="Included"/>
  </tableColumns>
  <tableStyleInfo name="TableStyleLight1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40668DD-F82C-4526-BE7F-DD04F661C53C}" name="Table82632" displayName="Table82632" ref="A14:C21" totalsRowShown="0">
  <autoFilter ref="A14:C21" xr:uid="{96F41E9F-AFA9-480E-9D2F-73B3A0F3D7D9}"/>
  <tableColumns count="3">
    <tableColumn id="1" xr3:uid="{099A34F9-2DE3-47ED-98D8-DFC6167D9754}" name="Service"/>
    <tableColumn id="2" xr3:uid="{B91288D3-775B-4FA9-9D9F-07CFD1B4522C}" name="Included"/>
    <tableColumn id="3" xr3:uid="{BA473578-F307-422B-BBB3-65F09667DEA5}" name="Cost"/>
  </tableColumns>
  <tableStyleInfo name="TableStyleMedium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3BB60D-3866-46DE-B956-B711A6114551}" name="Table32133" displayName="Table32133" ref="A3:A11" totalsRowShown="0" headerRowDxfId="4">
  <autoFilter ref="A3:A11" xr:uid="{876A6AF8-3672-49C7-BF8A-0DB2C2DEF407}"/>
  <sortState xmlns:xlrd2="http://schemas.microsoft.com/office/spreadsheetml/2017/richdata2" ref="A4:A11">
    <sortCondition ref="A3:A11"/>
  </sortState>
  <tableColumns count="1">
    <tableColumn id="1" xr3:uid="{85FA0034-7EAE-4163-873F-7BE9A7E90E70}" name="Province"/>
  </tableColumns>
  <tableStyleInfo name="TableStyleLight1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4BDC8558-B82C-4C9D-ABA5-F6956090C926}" name="Table42234" displayName="Table42234" ref="B3:C10" totalsRowShown="0" headerRowDxfId="3">
  <autoFilter ref="B3:C10" xr:uid="{CA0204CD-A384-4AB3-84B4-0B004CF50CB6}"/>
  <tableColumns count="2">
    <tableColumn id="1" xr3:uid="{8C5E9449-7C88-4016-B954-CD1934D6F490}" name="Vlookbed"/>
    <tableColumn id="2" xr3:uid="{8695DD92-4BC2-4231-A71E-34DEC3204CF7}" name="Bedroom"/>
  </tableColumns>
  <tableStyleInfo name="TableStyleLight1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A964200-3F7A-4AC9-866F-3F7CA3775CB0}" name="Table52335" displayName="Table52335" ref="D3:E7" totalsRowShown="0" headerRowDxfId="2">
  <autoFilter ref="D3:E7" xr:uid="{AB58D052-CCA4-4EE2-BDFD-C112EB93DECA}"/>
  <tableColumns count="2">
    <tableColumn id="1" xr3:uid="{C8EDE1C8-A23B-492D-A994-4D455FCDF3C7}" name="VlookEN"/>
    <tableColumn id="2" xr3:uid="{FEC4C271-B693-4EE7-BCB8-1A31FB200758}" name="Energy"/>
  </tableColumns>
  <tableStyleInfo name="TableStyleLight1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F9C60D6-1F47-4067-A2FE-624FF2C00A52}" name="Table62436" displayName="Table62436" ref="F3:G6" totalsRowShown="0" headerRowDxfId="1">
  <autoFilter ref="F3:G6" xr:uid="{6A22B16F-A8BF-4184-BAA5-349671C1F664}"/>
  <tableColumns count="2">
    <tableColumn id="1" xr3:uid="{4AFE7D25-4F7B-410C-AAAA-428C5F6D559C}" name="VLookApt"/>
    <tableColumn id="2" xr3:uid="{EE875B40-63A8-4601-9F4E-A65E7A41F4C0}" name="Type"/>
  </tableColumns>
  <tableStyleInfo name="TableStyleLight1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0C3EBA2-E13E-4281-8D49-A5EC294A6EF1}" name="Table72537" displayName="Table72537" ref="I3:J6" totalsRowShown="0" headerRowDxfId="0">
  <autoFilter ref="I3:J6" xr:uid="{374179A7-C0B4-4362-85E7-786D67737044}"/>
  <tableColumns count="2">
    <tableColumn id="1" xr3:uid="{32485658-4806-4EF4-9046-BEB110910B71}" name="Utilities"/>
    <tableColumn id="2" xr3:uid="{81973370-30C4-4B52-8F0A-21E478CFEE82}" name="Included"/>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76A6AF8-3672-49C7-BF8A-0DB2C2DEF407}" name="Table321" displayName="Table321" ref="A3:A11" totalsRowShown="0" headerRowDxfId="14">
  <autoFilter ref="A3:A11" xr:uid="{876A6AF8-3672-49C7-BF8A-0DB2C2DEF407}"/>
  <sortState xmlns:xlrd2="http://schemas.microsoft.com/office/spreadsheetml/2017/richdata2" ref="A4:A11">
    <sortCondition ref="A3:A11"/>
  </sortState>
  <tableColumns count="1">
    <tableColumn id="1" xr3:uid="{2B210120-D270-4643-B76B-6301F2673006}" name="Province"/>
  </tableColumns>
  <tableStyleInfo name="TableStyleLight1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F7C9489-ECAA-4D62-A8F4-6DFFA58ADF26}" name="Table82638" displayName="Table82638" ref="A14:C21" totalsRowShown="0">
  <autoFilter ref="A14:C21" xr:uid="{96F41E9F-AFA9-480E-9D2F-73B3A0F3D7D9}"/>
  <tableColumns count="3">
    <tableColumn id="1" xr3:uid="{8E7C6F94-0DB0-44D9-9368-EDEBCD1F32EB}" name="Service"/>
    <tableColumn id="2" xr3:uid="{276AF399-13A6-409B-9796-7B779D154DFA}" name="Included"/>
    <tableColumn id="3" xr3:uid="{7AD4D1AC-7FCD-4557-80A2-7426CBD29BBC}" name="Cost"/>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A0204CD-A384-4AB3-84B4-0B004CF50CB6}" name="Table422" displayName="Table422" ref="B3:C10" totalsRowShown="0" headerRowDxfId="13">
  <autoFilter ref="B3:C10" xr:uid="{CA0204CD-A384-4AB3-84B4-0B004CF50CB6}"/>
  <tableColumns count="2">
    <tableColumn id="1" xr3:uid="{D55252CF-32B5-4CF8-B694-FB0C8A776695}" name="Vlookbed"/>
    <tableColumn id="2" xr3:uid="{E6F4777B-0579-40C0-8CB6-F9F0928DC20E}" name="Bedroom"/>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B58D052-CCA4-4EE2-BDFD-C112EB93DECA}" name="Table523" displayName="Table523" ref="D3:E7" totalsRowShown="0" headerRowDxfId="12">
  <autoFilter ref="D3:E7" xr:uid="{AB58D052-CCA4-4EE2-BDFD-C112EB93DECA}"/>
  <tableColumns count="2">
    <tableColumn id="1" xr3:uid="{607C970D-116A-4626-AC28-470E0FA318CD}" name="VlookEN"/>
    <tableColumn id="2" xr3:uid="{39DD7ECC-6D32-4A4B-83C0-D321B7AB3EDC}" name="Energy"/>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A22B16F-A8BF-4184-BAA5-349671C1F664}" name="Table624" displayName="Table624" ref="F3:G6" totalsRowShown="0" headerRowDxfId="11">
  <autoFilter ref="F3:G6" xr:uid="{6A22B16F-A8BF-4184-BAA5-349671C1F664}"/>
  <tableColumns count="2">
    <tableColumn id="1" xr3:uid="{C5712B81-61A6-4C5D-8E67-034779AB5ABA}" name="VLookApt"/>
    <tableColumn id="2" xr3:uid="{ADEAA3AD-392E-4CB2-B407-774F3A1D119B}" name="Type"/>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74179A7-C0B4-4362-85E7-786D67737044}" name="Table725" displayName="Table725" ref="I3:J6" totalsRowShown="0" headerRowDxfId="10">
  <autoFilter ref="I3:J6" xr:uid="{374179A7-C0B4-4362-85E7-786D67737044}"/>
  <tableColumns count="2">
    <tableColumn id="1" xr3:uid="{CB63B30F-B191-4B21-A3D0-B7844FEB7B7C}" name="Utilities"/>
    <tableColumn id="2" xr3:uid="{639756E6-FA14-4449-9E8B-789E2447994E}" name="Included"/>
  </tableColumns>
  <tableStyleInfo name="TableStyleLight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6F41E9F-AFA9-480E-9D2F-73B3A0F3D7D9}" name="Table826" displayName="Table826" ref="A14:C21" totalsRowShown="0">
  <autoFilter ref="A14:C21" xr:uid="{96F41E9F-AFA9-480E-9D2F-73B3A0F3D7D9}"/>
  <tableColumns count="3">
    <tableColumn id="1" xr3:uid="{E364B001-D0C1-47DE-9B1C-E8440C945A25}" name="Service"/>
    <tableColumn id="2" xr3:uid="{1BBD6642-7F4A-4424-B574-FC3D01C0ADD2}" name="Included"/>
    <tableColumn id="3" xr3:uid="{96DAF866-0DA2-4816-B2F3-DA7DC9C9E7DF}" name="Cost"/>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BA654E-743D-4133-8511-6A3296DAE931}" name="Table2" displayName="Table2" ref="L3:L5" totalsRowShown="0">
  <autoFilter ref="L3:L5" xr:uid="{9EBA654E-743D-4133-8511-6A3296DAE931}"/>
  <tableColumns count="1">
    <tableColumn id="1" xr3:uid="{7B5A623B-1647-44C5-9A0E-6DCEE5389584}" name="Available Year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4380B21-9DCD-47E0-A3B0-FF7CE16767F8}" name="Table32127" displayName="Table32127" ref="A3:A11" totalsRowShown="0" headerRowDxfId="9">
  <autoFilter ref="A3:A11" xr:uid="{876A6AF8-3672-49C7-BF8A-0DB2C2DEF407}"/>
  <sortState xmlns:xlrd2="http://schemas.microsoft.com/office/spreadsheetml/2017/richdata2" ref="A4:A11">
    <sortCondition ref="A3:A11"/>
  </sortState>
  <tableColumns count="1">
    <tableColumn id="1" xr3:uid="{E2450B93-2EBE-40A0-8E4C-C15A8CD624E9}" name="Province"/>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2-03-16T14:31:45.41" personId="{00000000-0000-0000-0000-000000000000}" id="{837D5864-DFD5-4610-8C52-61EAC102DA42}">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74F09386-42F1-4EAC-8774-0737938A0FC5}">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BAC8EA09-B500-414B-9356-59796C44963F}">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951299C6-CD45-421C-9D85-E9BFA596A664}">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2-03-16T14:31:45.41" personId="{00000000-0000-0000-0000-000000000000}" id="{6583DAC9-C637-489D-924F-EB6D268971A4}">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9DAC0760-B5FC-44CC-B9FB-07BE6A2753C7}">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46BA85C7-CCC5-4E0B-8468-34F2BE320435}">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539F945A-290F-4A15-B9FE-CA6216369242}">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2-03-16T14:31:45.41" personId="{00000000-0000-0000-0000-000000000000}" id="{48A90F56-D7B4-4CC9-B89E-477DF9CD4BCF}">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14888212-2B0C-4BCB-A69F-49FC9D0FD70F}">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1CF95590-AF86-4E3A-89D9-7BFACDCD54EA}">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97EE28D9-72D3-42CF-8A5B-9B8CB3EC78EE}">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 Id="rId2" Type="http://schemas.openxmlformats.org/officeDocument/2006/relationships/drawing" Target="../drawings/drawing5.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12.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40" Type="http://schemas.openxmlformats.org/officeDocument/2006/relationships/comments" Target="../comments2.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8" Type="http://schemas.openxmlformats.org/officeDocument/2006/relationships/ctrlProp" Target="../ctrlProps/ctrlProp149.xml"/><Relationship Id="rId3"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9" Type="http://schemas.openxmlformats.org/officeDocument/2006/relationships/ctrlProp" Target="../ctrlProps/ctrlProp216.xml"/><Relationship Id="rId21" Type="http://schemas.openxmlformats.org/officeDocument/2006/relationships/ctrlProp" Target="../ctrlProps/ctrlProp198.xml"/><Relationship Id="rId34" Type="http://schemas.openxmlformats.org/officeDocument/2006/relationships/ctrlProp" Target="../ctrlProps/ctrlProp211.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2" Type="http://schemas.openxmlformats.org/officeDocument/2006/relationships/drawing" Target="../drawings/drawing6.xml"/><Relationship Id="rId16" Type="http://schemas.openxmlformats.org/officeDocument/2006/relationships/ctrlProp" Target="../ctrlProps/ctrlProp193.xml"/><Relationship Id="rId20" Type="http://schemas.openxmlformats.org/officeDocument/2006/relationships/ctrlProp" Target="../ctrlProps/ctrlProp197.xml"/><Relationship Id="rId29" Type="http://schemas.openxmlformats.org/officeDocument/2006/relationships/ctrlProp" Target="../ctrlProps/ctrlProp206.xml"/><Relationship Id="rId1" Type="http://schemas.openxmlformats.org/officeDocument/2006/relationships/printerSettings" Target="../printerSettings/printerSettings13.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37" Type="http://schemas.openxmlformats.org/officeDocument/2006/relationships/ctrlProp" Target="../ctrlProps/ctrlProp214.xml"/><Relationship Id="rId40" Type="http://schemas.openxmlformats.org/officeDocument/2006/relationships/comments" Target="../comments3.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8" Type="http://schemas.openxmlformats.org/officeDocument/2006/relationships/ctrlProp" Target="../ctrlProps/ctrlProp185.xml"/><Relationship Id="rId3"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226.xml"/><Relationship Id="rId18" Type="http://schemas.openxmlformats.org/officeDocument/2006/relationships/ctrlProp" Target="../ctrlProps/ctrlProp231.xml"/><Relationship Id="rId26" Type="http://schemas.openxmlformats.org/officeDocument/2006/relationships/ctrlProp" Target="../ctrlProps/ctrlProp239.xml"/><Relationship Id="rId39" Type="http://schemas.openxmlformats.org/officeDocument/2006/relationships/ctrlProp" Target="../ctrlProps/ctrlProp252.xml"/><Relationship Id="rId21" Type="http://schemas.openxmlformats.org/officeDocument/2006/relationships/ctrlProp" Target="../ctrlProps/ctrlProp234.xml"/><Relationship Id="rId34" Type="http://schemas.openxmlformats.org/officeDocument/2006/relationships/ctrlProp" Target="../ctrlProps/ctrlProp247.xml"/><Relationship Id="rId7" Type="http://schemas.openxmlformats.org/officeDocument/2006/relationships/ctrlProp" Target="../ctrlProps/ctrlProp220.xml"/><Relationship Id="rId12" Type="http://schemas.openxmlformats.org/officeDocument/2006/relationships/ctrlProp" Target="../ctrlProps/ctrlProp225.xml"/><Relationship Id="rId17" Type="http://schemas.openxmlformats.org/officeDocument/2006/relationships/ctrlProp" Target="../ctrlProps/ctrlProp230.xml"/><Relationship Id="rId25" Type="http://schemas.openxmlformats.org/officeDocument/2006/relationships/ctrlProp" Target="../ctrlProps/ctrlProp238.xml"/><Relationship Id="rId33" Type="http://schemas.openxmlformats.org/officeDocument/2006/relationships/ctrlProp" Target="../ctrlProps/ctrlProp246.xml"/><Relationship Id="rId38" Type="http://schemas.openxmlformats.org/officeDocument/2006/relationships/ctrlProp" Target="../ctrlProps/ctrlProp251.xml"/><Relationship Id="rId2" Type="http://schemas.openxmlformats.org/officeDocument/2006/relationships/drawing" Target="../drawings/drawing7.xml"/><Relationship Id="rId16" Type="http://schemas.openxmlformats.org/officeDocument/2006/relationships/ctrlProp" Target="../ctrlProps/ctrlProp229.xml"/><Relationship Id="rId20" Type="http://schemas.openxmlformats.org/officeDocument/2006/relationships/ctrlProp" Target="../ctrlProps/ctrlProp233.xml"/><Relationship Id="rId29" Type="http://schemas.openxmlformats.org/officeDocument/2006/relationships/ctrlProp" Target="../ctrlProps/ctrlProp242.xml"/><Relationship Id="rId1" Type="http://schemas.openxmlformats.org/officeDocument/2006/relationships/printerSettings" Target="../printerSettings/printerSettings14.bin"/><Relationship Id="rId6" Type="http://schemas.openxmlformats.org/officeDocument/2006/relationships/ctrlProp" Target="../ctrlProps/ctrlProp219.xml"/><Relationship Id="rId11" Type="http://schemas.openxmlformats.org/officeDocument/2006/relationships/ctrlProp" Target="../ctrlProps/ctrlProp224.xml"/><Relationship Id="rId24" Type="http://schemas.openxmlformats.org/officeDocument/2006/relationships/ctrlProp" Target="../ctrlProps/ctrlProp237.xml"/><Relationship Id="rId32" Type="http://schemas.openxmlformats.org/officeDocument/2006/relationships/ctrlProp" Target="../ctrlProps/ctrlProp245.xml"/><Relationship Id="rId37" Type="http://schemas.openxmlformats.org/officeDocument/2006/relationships/ctrlProp" Target="../ctrlProps/ctrlProp250.xml"/><Relationship Id="rId40" Type="http://schemas.openxmlformats.org/officeDocument/2006/relationships/comments" Target="../comments4.xml"/><Relationship Id="rId5" Type="http://schemas.openxmlformats.org/officeDocument/2006/relationships/ctrlProp" Target="../ctrlProps/ctrlProp218.xml"/><Relationship Id="rId15" Type="http://schemas.openxmlformats.org/officeDocument/2006/relationships/ctrlProp" Target="../ctrlProps/ctrlProp228.xml"/><Relationship Id="rId23" Type="http://schemas.openxmlformats.org/officeDocument/2006/relationships/ctrlProp" Target="../ctrlProps/ctrlProp236.xml"/><Relationship Id="rId28" Type="http://schemas.openxmlformats.org/officeDocument/2006/relationships/ctrlProp" Target="../ctrlProps/ctrlProp241.xml"/><Relationship Id="rId36" Type="http://schemas.openxmlformats.org/officeDocument/2006/relationships/ctrlProp" Target="../ctrlProps/ctrlProp249.xml"/><Relationship Id="rId10" Type="http://schemas.openxmlformats.org/officeDocument/2006/relationships/ctrlProp" Target="../ctrlProps/ctrlProp223.xml"/><Relationship Id="rId19" Type="http://schemas.openxmlformats.org/officeDocument/2006/relationships/ctrlProp" Target="../ctrlProps/ctrlProp232.xml"/><Relationship Id="rId31" Type="http://schemas.openxmlformats.org/officeDocument/2006/relationships/ctrlProp" Target="../ctrlProps/ctrlProp244.xml"/><Relationship Id="rId4" Type="http://schemas.openxmlformats.org/officeDocument/2006/relationships/ctrlProp" Target="../ctrlProps/ctrlProp217.xml"/><Relationship Id="rId9" Type="http://schemas.openxmlformats.org/officeDocument/2006/relationships/ctrlProp" Target="../ctrlProps/ctrlProp222.xml"/><Relationship Id="rId14" Type="http://schemas.openxmlformats.org/officeDocument/2006/relationships/ctrlProp" Target="../ctrlProps/ctrlProp227.xml"/><Relationship Id="rId22" Type="http://schemas.openxmlformats.org/officeDocument/2006/relationships/ctrlProp" Target="../ctrlProps/ctrlProp235.xml"/><Relationship Id="rId27" Type="http://schemas.openxmlformats.org/officeDocument/2006/relationships/ctrlProp" Target="../ctrlProps/ctrlProp240.xml"/><Relationship Id="rId30" Type="http://schemas.openxmlformats.org/officeDocument/2006/relationships/ctrlProp" Target="../ctrlProps/ctrlProp243.xml"/><Relationship Id="rId35" Type="http://schemas.openxmlformats.org/officeDocument/2006/relationships/ctrlProp" Target="../ctrlProps/ctrlProp248.xml"/><Relationship Id="rId8" Type="http://schemas.openxmlformats.org/officeDocument/2006/relationships/ctrlProp" Target="../ctrlProps/ctrlProp221.xml"/><Relationship Id="rId3"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262.xml"/><Relationship Id="rId18" Type="http://schemas.openxmlformats.org/officeDocument/2006/relationships/ctrlProp" Target="../ctrlProps/ctrlProp267.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ctrlProp" Target="../ctrlProps/ctrlProp270.xml"/><Relationship Id="rId34" Type="http://schemas.openxmlformats.org/officeDocument/2006/relationships/ctrlProp" Target="../ctrlProps/ctrlProp283.xml"/><Relationship Id="rId7" Type="http://schemas.openxmlformats.org/officeDocument/2006/relationships/ctrlProp" Target="../ctrlProps/ctrlProp256.x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2" Type="http://schemas.openxmlformats.org/officeDocument/2006/relationships/drawing" Target="../drawings/drawing8.xml"/><Relationship Id="rId16" Type="http://schemas.openxmlformats.org/officeDocument/2006/relationships/ctrlProp" Target="../ctrlProps/ctrlProp265.xml"/><Relationship Id="rId20" Type="http://schemas.openxmlformats.org/officeDocument/2006/relationships/ctrlProp" Target="../ctrlProps/ctrlProp269.xml"/><Relationship Id="rId29" Type="http://schemas.openxmlformats.org/officeDocument/2006/relationships/ctrlProp" Target="../ctrlProps/ctrlProp278.xml"/><Relationship Id="rId1" Type="http://schemas.openxmlformats.org/officeDocument/2006/relationships/printerSettings" Target="../printerSettings/printerSettings15.bin"/><Relationship Id="rId6" Type="http://schemas.openxmlformats.org/officeDocument/2006/relationships/ctrlProp" Target="../ctrlProps/ctrlProp255.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omments" Target="../comments5.xml"/><Relationship Id="rId5" Type="http://schemas.openxmlformats.org/officeDocument/2006/relationships/ctrlProp" Target="../ctrlProps/ctrlProp254.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10" Type="http://schemas.openxmlformats.org/officeDocument/2006/relationships/ctrlProp" Target="../ctrlProps/ctrlProp259.xml"/><Relationship Id="rId19" Type="http://schemas.openxmlformats.org/officeDocument/2006/relationships/ctrlProp" Target="../ctrlProps/ctrlProp268.xml"/><Relationship Id="rId31" Type="http://schemas.openxmlformats.org/officeDocument/2006/relationships/ctrlProp" Target="../ctrlProps/ctrlProp280.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8" Type="http://schemas.openxmlformats.org/officeDocument/2006/relationships/ctrlProp" Target="../ctrlProps/ctrlProp257.xml"/><Relationship Id="rId3"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vmlDrawing" Target="../drawings/vmlDrawing9.vml"/><Relationship Id="rId7" Type="http://schemas.openxmlformats.org/officeDocument/2006/relationships/table" Target="../tables/table5.xml"/><Relationship Id="rId12" Type="http://schemas.microsoft.com/office/2017/10/relationships/threadedComment" Target="../threadedComments/threadedComment1.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table" Target="../tables/table4.xml"/><Relationship Id="rId11" Type="http://schemas.openxmlformats.org/officeDocument/2006/relationships/comments" Target="../comments6.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17.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vmlDrawing" Target="../drawings/vmlDrawing10.vml"/><Relationship Id="rId7" Type="http://schemas.openxmlformats.org/officeDocument/2006/relationships/table" Target="../tables/table12.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table" Target="../tables/table11.xml"/><Relationship Id="rId11" Type="http://schemas.microsoft.com/office/2017/10/relationships/threadedComment" Target="../threadedComments/threadedComment2.xml"/><Relationship Id="rId5" Type="http://schemas.openxmlformats.org/officeDocument/2006/relationships/table" Target="../tables/table10.xml"/><Relationship Id="rId10" Type="http://schemas.openxmlformats.org/officeDocument/2006/relationships/comments" Target="../comments7.xml"/><Relationship Id="rId4" Type="http://schemas.openxmlformats.org/officeDocument/2006/relationships/table" Target="../tables/table9.xml"/><Relationship Id="rId9"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8" Type="http://schemas.openxmlformats.org/officeDocument/2006/relationships/table" Target="../tables/table19.xml"/><Relationship Id="rId3" Type="http://schemas.openxmlformats.org/officeDocument/2006/relationships/vmlDrawing" Target="../drawings/vmlDrawing11.vml"/><Relationship Id="rId7" Type="http://schemas.openxmlformats.org/officeDocument/2006/relationships/table" Target="../tables/table18.xml"/><Relationship Id="rId2" Type="http://schemas.openxmlformats.org/officeDocument/2006/relationships/drawing" Target="../drawings/drawing11.xml"/><Relationship Id="rId1" Type="http://schemas.openxmlformats.org/officeDocument/2006/relationships/printerSettings" Target="../printerSettings/printerSettings18.bin"/><Relationship Id="rId6" Type="http://schemas.openxmlformats.org/officeDocument/2006/relationships/table" Target="../tables/table17.xml"/><Relationship Id="rId11" Type="http://schemas.microsoft.com/office/2017/10/relationships/threadedComment" Target="../threadedComments/threadedComment3.xml"/><Relationship Id="rId5" Type="http://schemas.openxmlformats.org/officeDocument/2006/relationships/table" Target="../tables/table16.xml"/><Relationship Id="rId10" Type="http://schemas.openxmlformats.org/officeDocument/2006/relationships/comments" Target="../comments8.xml"/><Relationship Id="rId4" Type="http://schemas.openxmlformats.org/officeDocument/2006/relationships/table" Target="../tables/table15.xml"/><Relationship Id="rId9"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8" Type="http://schemas.openxmlformats.org/officeDocument/2006/relationships/ctrlProp" Target="../ctrlProps/ctrlProp77.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2" Type="http://schemas.openxmlformats.org/officeDocument/2006/relationships/drawing" Target="../drawings/drawing4.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1" Type="http://schemas.openxmlformats.org/officeDocument/2006/relationships/printerSettings" Target="../printerSettings/printerSettings6.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omments" Target="../comments1.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8" Type="http://schemas.openxmlformats.org/officeDocument/2006/relationships/ctrlProp" Target="../ctrlProps/ctrlProp113.xml"/><Relationship Id="rId3"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4"/>
  <sheetViews>
    <sheetView tabSelected="1" zoomScale="80" zoomScaleNormal="80" workbookViewId="0">
      <selection activeCell="H4" sqref="H4"/>
    </sheetView>
  </sheetViews>
  <sheetFormatPr defaultColWidth="9.08984375" defaultRowHeight="14.5"/>
  <cols>
    <col min="1" max="1" width="36" customWidth="1"/>
    <col min="2" max="2" width="21.08984375" customWidth="1"/>
    <col min="3" max="3" width="18.81640625" customWidth="1"/>
    <col min="4" max="4" width="22.08984375" customWidth="1"/>
    <col min="5" max="5" width="20" customWidth="1"/>
    <col min="6" max="6" width="18.81640625" customWidth="1"/>
    <col min="7" max="7" width="15.1796875" customWidth="1"/>
    <col min="8" max="8" width="13" customWidth="1"/>
  </cols>
  <sheetData>
    <row r="1" spans="1:8" ht="18.5" thickBot="1">
      <c r="A1" s="314" t="s">
        <v>0</v>
      </c>
      <c r="B1" s="315"/>
      <c r="C1" s="315"/>
      <c r="D1" s="315"/>
      <c r="E1" s="315"/>
      <c r="F1" s="315"/>
      <c r="G1" s="315"/>
      <c r="H1" s="316"/>
    </row>
    <row r="2" spans="1:8" ht="15" thickBot="1">
      <c r="A2" s="1" t="s">
        <v>1</v>
      </c>
      <c r="B2" s="317"/>
      <c r="C2" s="318"/>
      <c r="D2" s="318"/>
      <c r="E2" s="2" t="s">
        <v>2</v>
      </c>
      <c r="F2" s="142"/>
      <c r="G2" s="2" t="s">
        <v>3</v>
      </c>
      <c r="H2" s="143"/>
    </row>
    <row r="3" spans="1:8">
      <c r="A3" s="3"/>
      <c r="B3" s="4"/>
      <c r="C3" s="4"/>
      <c r="D3" s="4"/>
      <c r="E3" s="5"/>
      <c r="F3" s="5"/>
      <c r="G3" s="5"/>
      <c r="H3" s="6"/>
    </row>
    <row r="4" spans="1:8">
      <c r="A4" s="7" t="s">
        <v>4</v>
      </c>
      <c r="B4" s="144"/>
      <c r="C4" s="144"/>
      <c r="D4" s="144"/>
      <c r="E4" s="319" t="s">
        <v>5</v>
      </c>
      <c r="F4" s="320"/>
      <c r="G4" s="320"/>
      <c r="H4" s="8"/>
    </row>
    <row r="5" spans="1:8" ht="15" thickBot="1">
      <c r="A5" s="3"/>
      <c r="B5" s="4"/>
      <c r="C5" s="4"/>
      <c r="D5" s="4"/>
      <c r="E5" s="5"/>
      <c r="F5" s="5"/>
      <c r="G5" s="5"/>
      <c r="H5" s="6"/>
    </row>
    <row r="6" spans="1:8" ht="15" thickBot="1">
      <c r="A6" s="321" t="s">
        <v>6</v>
      </c>
      <c r="B6" s="315"/>
      <c r="C6" s="315"/>
      <c r="D6" s="315"/>
      <c r="E6" s="315"/>
      <c r="F6" s="315"/>
      <c r="G6" s="315"/>
      <c r="H6" s="316"/>
    </row>
    <row r="7" spans="1:8">
      <c r="A7" s="9" t="s">
        <v>7</v>
      </c>
      <c r="B7" s="322"/>
      <c r="C7" s="323"/>
      <c r="D7" s="323"/>
      <c r="E7" s="323"/>
      <c r="F7" s="323"/>
      <c r="G7" s="10" t="s">
        <v>8</v>
      </c>
      <c r="H7" s="145"/>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c r="C10" s="146"/>
      <c r="D10" s="146"/>
      <c r="E10" s="21"/>
      <c r="F10" s="146"/>
      <c r="G10" s="22"/>
      <c r="H10" s="147"/>
    </row>
    <row r="11" spans="1:8">
      <c r="A11" s="20"/>
      <c r="B11" s="22"/>
      <c r="C11" s="22"/>
      <c r="D11" s="22"/>
      <c r="E11" s="22"/>
      <c r="F11" s="22"/>
      <c r="G11" s="22"/>
      <c r="H11" s="6"/>
    </row>
    <row r="12" spans="1:8">
      <c r="A12" s="23" t="s">
        <v>15</v>
      </c>
      <c r="B12" s="126"/>
      <c r="C12" s="28" t="s">
        <v>16</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c r="C16" s="5"/>
      <c r="D16" s="36" t="s">
        <v>20</v>
      </c>
      <c r="E16" s="148"/>
      <c r="F16" s="37"/>
      <c r="G16" s="5"/>
      <c r="H16" s="6"/>
    </row>
    <row r="17" spans="1:8">
      <c r="A17" s="23"/>
      <c r="B17" s="5"/>
      <c r="C17" s="5"/>
      <c r="D17" s="29"/>
      <c r="E17" s="37"/>
      <c r="F17" s="37"/>
      <c r="G17" s="5"/>
      <c r="H17" s="6"/>
    </row>
    <row r="18" spans="1:8">
      <c r="A18" s="23" t="s">
        <v>21</v>
      </c>
      <c r="B18" s="38"/>
      <c r="C18" s="38"/>
      <c r="D18" s="235"/>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13" t="s">
        <v>31</v>
      </c>
      <c r="B27" s="53"/>
      <c r="C27" s="54"/>
      <c r="D27" s="52"/>
      <c r="E27" s="52"/>
      <c r="F27" s="52"/>
      <c r="G27" s="52"/>
      <c r="H27" s="6"/>
    </row>
    <row r="28" spans="1:8">
      <c r="A28" s="313"/>
      <c r="B28" s="173"/>
      <c r="C28" s="54"/>
      <c r="D28" s="52"/>
      <c r="E28" s="52"/>
      <c r="F28" s="52"/>
      <c r="G28" s="52"/>
      <c r="H28" s="6"/>
    </row>
    <row r="29" spans="1:8" ht="15" thickBot="1">
      <c r="A29" s="55"/>
      <c r="B29" s="56"/>
      <c r="C29" s="57"/>
      <c r="D29" s="56"/>
      <c r="E29" s="56"/>
      <c r="F29" s="56"/>
      <c r="G29" s="56"/>
      <c r="H29" s="58"/>
    </row>
    <row r="30" spans="1:8" ht="15" thickBot="1">
      <c r="A30" s="321" t="s">
        <v>32</v>
      </c>
      <c r="B30" s="324"/>
      <c r="C30" s="315"/>
      <c r="D30" s="315"/>
      <c r="E30" s="315"/>
      <c r="F30" s="315"/>
      <c r="G30" s="315"/>
      <c r="H30" s="316"/>
    </row>
    <row r="31" spans="1:8">
      <c r="A31" s="59"/>
      <c r="B31" s="60"/>
      <c r="C31" s="60"/>
      <c r="D31" s="60"/>
      <c r="E31" s="60"/>
      <c r="F31" s="60"/>
      <c r="G31" s="60"/>
      <c r="H31" s="61"/>
    </row>
    <row r="32" spans="1:8">
      <c r="A32" s="62" t="s">
        <v>33</v>
      </c>
      <c r="B32" s="63"/>
      <c r="C32" s="129">
        <f>B12</f>
        <v>0</v>
      </c>
      <c r="D32" s="5"/>
      <c r="E32" s="52"/>
      <c r="F32" s="52"/>
      <c r="G32" s="52"/>
      <c r="H32" s="6"/>
    </row>
    <row r="33" spans="1:12">
      <c r="A33" s="62" t="s">
        <v>34</v>
      </c>
      <c r="B33" s="64" t="s">
        <v>35</v>
      </c>
      <c r="C33" s="130">
        <f>B23+C23+D23+E23+F23+H23</f>
        <v>0</v>
      </c>
      <c r="D33" s="24" t="s">
        <v>36</v>
      </c>
      <c r="E33" s="65"/>
      <c r="F33" s="65"/>
      <c r="G33" s="5"/>
      <c r="H33" s="6"/>
      <c r="I33" s="165"/>
      <c r="J33" s="165"/>
      <c r="K33" s="165"/>
      <c r="L33" s="165"/>
    </row>
    <row r="34" spans="1:12">
      <c r="A34" s="62" t="s">
        <v>37</v>
      </c>
      <c r="B34" s="66" t="s">
        <v>35</v>
      </c>
      <c r="C34" s="131">
        <f>$B$26</f>
        <v>0</v>
      </c>
      <c r="D34" s="24" t="s">
        <v>38</v>
      </c>
      <c r="E34" s="65"/>
      <c r="F34" s="65"/>
      <c r="G34" s="5"/>
      <c r="H34" s="6"/>
      <c r="I34" s="165"/>
      <c r="J34" s="165"/>
      <c r="K34" s="165"/>
      <c r="L34" s="165"/>
    </row>
    <row r="35" spans="1:12">
      <c r="A35" s="31" t="s">
        <v>39</v>
      </c>
      <c r="B35" s="174" t="s">
        <v>40</v>
      </c>
      <c r="C35" s="132">
        <f>C32-C33-C34</f>
        <v>0</v>
      </c>
      <c r="D35" s="65"/>
      <c r="E35" s="65"/>
      <c r="F35" s="65"/>
      <c r="G35" s="5"/>
      <c r="H35" s="6"/>
      <c r="I35" s="166">
        <f>0.25*C35</f>
        <v>0</v>
      </c>
      <c r="J35" s="165"/>
      <c r="K35" s="165" t="s">
        <v>41</v>
      </c>
      <c r="L35" s="165"/>
    </row>
    <row r="36" spans="1:12" ht="15" thickBot="1">
      <c r="A36" s="62"/>
      <c r="B36" s="63"/>
      <c r="C36" s="67"/>
      <c r="D36" s="65"/>
      <c r="E36" s="65"/>
      <c r="F36" s="65"/>
      <c r="G36" s="5"/>
      <c r="H36" s="6"/>
      <c r="I36" s="165"/>
      <c r="J36" s="165"/>
      <c r="K36" s="165"/>
      <c r="L36" s="165"/>
    </row>
    <row r="37" spans="1:12">
      <c r="A37" s="325" t="s">
        <v>42</v>
      </c>
      <c r="B37" s="324"/>
      <c r="C37" s="324"/>
      <c r="D37" s="324"/>
      <c r="E37" s="324"/>
      <c r="F37" s="324"/>
      <c r="G37" s="324"/>
      <c r="H37" s="326"/>
    </row>
    <row r="38" spans="1:12" ht="62.5">
      <c r="A38" s="68"/>
      <c r="B38" s="327" t="s">
        <v>43</v>
      </c>
      <c r="C38" s="328"/>
      <c r="D38" s="170" t="s">
        <v>44</v>
      </c>
      <c r="E38" s="171" t="s">
        <v>45</v>
      </c>
      <c r="F38" s="69" t="s">
        <v>46</v>
      </c>
      <c r="G38" s="329" t="s">
        <v>47</v>
      </c>
      <c r="H38" s="330"/>
    </row>
    <row r="39" spans="1:12">
      <c r="A39" s="70">
        <v>1</v>
      </c>
      <c r="B39" s="331"/>
      <c r="C39" s="332"/>
      <c r="D39" s="155"/>
      <c r="E39" s="155">
        <v>0</v>
      </c>
      <c r="F39" s="167" t="str">
        <f>IF(E39&gt;0,(IFERROR(VLOOKUP(E10,VLOOKUP1!$A$27:$B$33,2,FALSE),"")),"")</f>
        <v/>
      </c>
      <c r="G39" s="333">
        <f>SUM(D39:E39)</f>
        <v>0</v>
      </c>
      <c r="H39" s="334"/>
    </row>
    <row r="40" spans="1:12">
      <c r="A40" s="70">
        <v>2</v>
      </c>
      <c r="B40" s="331"/>
      <c r="C40" s="332"/>
      <c r="D40" s="155">
        <v>0</v>
      </c>
      <c r="E40" s="155">
        <v>0</v>
      </c>
      <c r="F40" s="167" t="str">
        <f>IF(E40&gt;0,(IFERROR(VLOOKUP(E10,VLOOKUP1!$A$27:$B$33,2,FALSE),"")),"")</f>
        <v/>
      </c>
      <c r="G40" s="333">
        <f t="shared" ref="G40:G46" si="0">SUM(D40:E40)</f>
        <v>0</v>
      </c>
      <c r="H40" s="334"/>
    </row>
    <row r="41" spans="1:12">
      <c r="A41" s="70">
        <v>3</v>
      </c>
      <c r="B41" s="331"/>
      <c r="C41" s="332"/>
      <c r="D41" s="155">
        <v>0</v>
      </c>
      <c r="E41" s="155">
        <v>0</v>
      </c>
      <c r="F41" s="167" t="str">
        <f>IF(E41&gt;0,(IFERROR(VLOOKUP(E10,VLOOKUP1!$A$27:$B$33,2,FALSE),"")),"")</f>
        <v/>
      </c>
      <c r="G41" s="333">
        <f t="shared" si="0"/>
        <v>0</v>
      </c>
      <c r="H41" s="334"/>
    </row>
    <row r="42" spans="1:12">
      <c r="A42" s="70">
        <v>4</v>
      </c>
      <c r="B42" s="331"/>
      <c r="C42" s="332"/>
      <c r="D42" s="155">
        <v>0</v>
      </c>
      <c r="E42" s="155">
        <v>0</v>
      </c>
      <c r="F42" s="167" t="str">
        <f>IF(E42&gt;0,(IFERROR(VLOOKUP(E10,VLOOKUP1!$A$27:$B$33,2,FALSE),"")),"")</f>
        <v/>
      </c>
      <c r="G42" s="333">
        <f t="shared" si="0"/>
        <v>0</v>
      </c>
      <c r="H42" s="334"/>
    </row>
    <row r="43" spans="1:12">
      <c r="A43" s="70">
        <v>5</v>
      </c>
      <c r="B43" s="331"/>
      <c r="C43" s="332"/>
      <c r="D43" s="155">
        <v>0</v>
      </c>
      <c r="E43" s="155">
        <v>0</v>
      </c>
      <c r="F43" s="167" t="str">
        <f>IF(E43&gt;0,(IFERROR(VLOOKUP(E10,VLOOKUP1!$A$27:$B$33,2,FALSE),"")),"")</f>
        <v/>
      </c>
      <c r="G43" s="333">
        <f t="shared" si="0"/>
        <v>0</v>
      </c>
      <c r="H43" s="334"/>
    </row>
    <row r="44" spans="1:12">
      <c r="A44" s="70">
        <v>6</v>
      </c>
      <c r="B44" s="331"/>
      <c r="C44" s="332"/>
      <c r="D44" s="155">
        <v>0</v>
      </c>
      <c r="E44" s="155">
        <v>0</v>
      </c>
      <c r="F44" s="167" t="str">
        <f>IF(E44&gt;0,(IFERROR(VLOOKUP(E10,VLOOKUP1!$A$27:$B$33,2,FALSE),"")),"")</f>
        <v/>
      </c>
      <c r="G44" s="333">
        <f t="shared" si="0"/>
        <v>0</v>
      </c>
      <c r="H44" s="334"/>
    </row>
    <row r="45" spans="1:12">
      <c r="A45" s="70">
        <v>7</v>
      </c>
      <c r="B45" s="331"/>
      <c r="C45" s="332"/>
      <c r="D45" s="155">
        <v>0</v>
      </c>
      <c r="E45" s="155">
        <v>0</v>
      </c>
      <c r="F45" s="167" t="str">
        <f>IF(E45&gt;0,(IFERROR(VLOOKUP(E10,VLOOKUP1!$A$27:$B$33,2,FALSE),"")),"")</f>
        <v/>
      </c>
      <c r="G45" s="333">
        <f t="shared" si="0"/>
        <v>0</v>
      </c>
      <c r="H45" s="334"/>
    </row>
    <row r="46" spans="1:12">
      <c r="A46" s="70">
        <v>8</v>
      </c>
      <c r="B46" s="337"/>
      <c r="C46" s="338"/>
      <c r="D46" s="156">
        <v>0</v>
      </c>
      <c r="E46" s="156">
        <v>0</v>
      </c>
      <c r="F46" s="168" t="str">
        <f>IF(E46&gt;0,(IFERROR(VLOOKUP(E10,VLOOKUP1!$A$27:$B$33,2,FALSE),"")),"")</f>
        <v/>
      </c>
      <c r="G46" s="339">
        <f t="shared" si="0"/>
        <v>0</v>
      </c>
      <c r="H46" s="340"/>
    </row>
    <row r="47" spans="1:12">
      <c r="A47" s="71"/>
      <c r="C47" s="36"/>
      <c r="D47" s="36"/>
      <c r="E47" s="36"/>
      <c r="F47" s="36" t="s">
        <v>48</v>
      </c>
      <c r="G47" s="36" t="s">
        <v>49</v>
      </c>
      <c r="H47" s="135">
        <f>SUMIF($F$39:$F$46,"",$D$39:$D$46)+SUMIF($F$39:$F$46,"",$E$39:$E$46)+SUMIF(F39:F46,"Non",G39:H46)</f>
        <v>0</v>
      </c>
    </row>
    <row r="48" spans="1:12">
      <c r="A48" s="73"/>
      <c r="B48" s="36"/>
      <c r="C48" s="36"/>
      <c r="D48" s="36"/>
      <c r="E48" s="36"/>
      <c r="F48" s="36" t="s">
        <v>50</v>
      </c>
      <c r="G48" s="36" t="s">
        <v>51</v>
      </c>
      <c r="H48" s="135">
        <f>SUMIF($F$39:$F$46,"Oui",$D$39:$D$46)+SUMIF($F$39:$F$46,"Oui",$E$39:$E$46)</f>
        <v>0</v>
      </c>
    </row>
    <row r="49" spans="1:8">
      <c r="A49" s="73"/>
      <c r="B49" s="36"/>
      <c r="C49" s="36"/>
      <c r="D49" s="36"/>
      <c r="E49" s="36"/>
      <c r="F49" s="36"/>
      <c r="G49" s="36"/>
      <c r="H49" s="74"/>
    </row>
    <row r="50" spans="1:8" ht="29.25" customHeight="1">
      <c r="A50" s="341" t="str">
        <f>$F$47</f>
        <v>Revenu mensuel total pour tous les occupants sans composante maximale d'allocation pour le logement</v>
      </c>
      <c r="B50" s="342"/>
      <c r="C50" s="342"/>
      <c r="D50" s="133">
        <f>$H$47</f>
        <v>0</v>
      </c>
      <c r="E50" s="5" t="s">
        <v>49</v>
      </c>
      <c r="F50" s="5"/>
      <c r="G50" s="5"/>
      <c r="H50" s="6"/>
    </row>
    <row r="51" spans="1:8">
      <c r="A51" s="62" t="s">
        <v>17</v>
      </c>
      <c r="B51" s="5"/>
      <c r="C51" s="75"/>
      <c r="D51" s="76">
        <f>$H$12</f>
        <v>0.3</v>
      </c>
      <c r="E51" s="5" t="s">
        <v>52</v>
      </c>
      <c r="F51" s="5"/>
      <c r="G51" s="5"/>
      <c r="H51" s="6"/>
    </row>
    <row r="52" spans="1:8">
      <c r="A52" s="35" t="s">
        <v>53</v>
      </c>
      <c r="B52" s="5"/>
      <c r="C52" s="36" t="s">
        <v>54</v>
      </c>
      <c r="D52" s="134">
        <f>D50*D51</f>
        <v>0</v>
      </c>
      <c r="E52" s="5"/>
      <c r="F52" s="5"/>
      <c r="G52" s="5"/>
      <c r="H52" s="6"/>
    </row>
    <row r="53" spans="1:8" ht="15" thickBot="1">
      <c r="A53" s="77"/>
      <c r="B53" s="78"/>
      <c r="C53" s="78"/>
      <c r="D53" s="57"/>
      <c r="E53" s="57"/>
      <c r="F53" s="57"/>
      <c r="G53" s="57"/>
      <c r="H53" s="58"/>
    </row>
    <row r="54" spans="1:8" ht="30.5" customHeight="1">
      <c r="A54" s="343" t="s">
        <v>55</v>
      </c>
      <c r="B54" s="344"/>
      <c r="C54" s="344"/>
      <c r="D54" s="344"/>
      <c r="E54" s="344"/>
      <c r="F54" s="344"/>
      <c r="G54" s="79" t="str">
        <f>IF(H48&gt;0,"À COMPLÉTER","LAISSER EN BLANC")</f>
        <v>LAISSER EN BLANC</v>
      </c>
      <c r="H54" s="172"/>
    </row>
    <row r="55" spans="1:8" ht="25.5" customHeight="1">
      <c r="A55" s="80"/>
      <c r="B55" s="327" t="s">
        <v>43</v>
      </c>
      <c r="C55" s="328"/>
      <c r="D55" s="69" t="s">
        <v>56</v>
      </c>
      <c r="E55" s="335" t="s">
        <v>57</v>
      </c>
      <c r="F55" s="336"/>
      <c r="G55" s="5"/>
      <c r="H55" s="6"/>
    </row>
    <row r="56" spans="1:8">
      <c r="A56" s="70">
        <v>1</v>
      </c>
      <c r="B56" s="345" t="str">
        <f t="shared" ref="B56:B63" si="1">IF(F39="oui",B39,"")</f>
        <v/>
      </c>
      <c r="C56" s="346"/>
      <c r="D56" s="157"/>
      <c r="E56" s="347">
        <v>0</v>
      </c>
      <c r="F56" s="348"/>
      <c r="G56" s="5"/>
      <c r="H56" s="6"/>
    </row>
    <row r="57" spans="1:8">
      <c r="A57" s="70">
        <v>2</v>
      </c>
      <c r="B57" s="345" t="str">
        <f t="shared" si="1"/>
        <v/>
      </c>
      <c r="C57" s="346"/>
      <c r="D57" s="157"/>
      <c r="E57" s="347">
        <v>0</v>
      </c>
      <c r="F57" s="348"/>
      <c r="G57" s="5"/>
      <c r="H57" s="6"/>
    </row>
    <row r="58" spans="1:8">
      <c r="A58" s="70">
        <v>3</v>
      </c>
      <c r="B58" s="345" t="str">
        <f t="shared" si="1"/>
        <v/>
      </c>
      <c r="C58" s="346"/>
      <c r="D58" s="157"/>
      <c r="E58" s="347">
        <v>0</v>
      </c>
      <c r="F58" s="348"/>
      <c r="G58" s="5"/>
      <c r="H58" s="6"/>
    </row>
    <row r="59" spans="1:8">
      <c r="A59" s="70">
        <v>4</v>
      </c>
      <c r="B59" s="345" t="str">
        <f t="shared" si="1"/>
        <v/>
      </c>
      <c r="C59" s="346"/>
      <c r="D59" s="157"/>
      <c r="E59" s="347">
        <v>0</v>
      </c>
      <c r="F59" s="348"/>
      <c r="G59" s="5"/>
      <c r="H59" s="6"/>
    </row>
    <row r="60" spans="1:8">
      <c r="A60" s="70">
        <v>5</v>
      </c>
      <c r="B60" s="345" t="str">
        <f t="shared" si="1"/>
        <v/>
      </c>
      <c r="C60" s="346"/>
      <c r="D60" s="157"/>
      <c r="E60" s="347">
        <v>0</v>
      </c>
      <c r="F60" s="348"/>
      <c r="G60" s="5"/>
      <c r="H60" s="6"/>
    </row>
    <row r="61" spans="1:8">
      <c r="A61" s="70">
        <v>6</v>
      </c>
      <c r="B61" s="345" t="str">
        <f t="shared" si="1"/>
        <v/>
      </c>
      <c r="C61" s="346"/>
      <c r="D61" s="157"/>
      <c r="E61" s="347">
        <v>0</v>
      </c>
      <c r="F61" s="348"/>
      <c r="G61" s="5"/>
      <c r="H61" s="6"/>
    </row>
    <row r="62" spans="1:8">
      <c r="A62" s="70">
        <v>7</v>
      </c>
      <c r="B62" s="345" t="str">
        <f t="shared" si="1"/>
        <v/>
      </c>
      <c r="C62" s="346"/>
      <c r="D62" s="157"/>
      <c r="E62" s="347">
        <v>0</v>
      </c>
      <c r="F62" s="348"/>
      <c r="G62" s="5"/>
      <c r="H62" s="6"/>
    </row>
    <row r="63" spans="1:8">
      <c r="A63" s="71">
        <v>8</v>
      </c>
      <c r="B63" s="345" t="str">
        <f t="shared" si="1"/>
        <v/>
      </c>
      <c r="C63" s="346"/>
      <c r="D63" s="158"/>
      <c r="E63" s="349">
        <v>0</v>
      </c>
      <c r="F63" s="350"/>
      <c r="G63" s="5"/>
      <c r="H63" s="6"/>
    </row>
    <row r="64" spans="1:8">
      <c r="A64" s="73"/>
      <c r="B64" s="39"/>
      <c r="C64" s="39"/>
      <c r="D64" s="36" t="s">
        <v>58</v>
      </c>
      <c r="E64" s="36" t="s">
        <v>59</v>
      </c>
      <c r="F64" s="136">
        <f>SUM(E56:F63)</f>
        <v>0</v>
      </c>
      <c r="G64" s="5"/>
      <c r="H64" s="6"/>
    </row>
    <row r="65" spans="1:8">
      <c r="A65" s="73"/>
      <c r="B65" s="36"/>
      <c r="C65" s="36"/>
      <c r="D65" s="36"/>
      <c r="E65" s="5"/>
      <c r="F65" s="36"/>
      <c r="G65" s="5"/>
      <c r="H65" s="6"/>
    </row>
    <row r="66" spans="1:8" ht="14.25" customHeight="1">
      <c r="A66" s="351" t="s">
        <v>60</v>
      </c>
      <c r="B66" s="352"/>
      <c r="C66" s="159"/>
      <c r="D66" s="159"/>
      <c r="E66" s="144"/>
      <c r="F66" s="159"/>
      <c r="G66" s="160"/>
      <c r="H66" s="6"/>
    </row>
    <row r="67" spans="1:8" ht="24" customHeight="1">
      <c r="A67" s="351"/>
      <c r="B67" s="352"/>
      <c r="C67" s="159"/>
      <c r="D67" s="159"/>
      <c r="E67" s="144"/>
      <c r="F67" s="159"/>
      <c r="G67" s="144"/>
      <c r="H67" s="6"/>
    </row>
    <row r="68" spans="1:8" ht="34" customHeight="1">
      <c r="A68" s="353" t="str">
        <f>IF(F64&gt;0,VLOOKUP(E10,VLOOKUP1!A36:B42,2,FALSE),"")</f>
        <v/>
      </c>
      <c r="B68" s="354"/>
      <c r="C68" s="36"/>
      <c r="D68" s="36"/>
      <c r="E68" s="5"/>
      <c r="F68" s="36"/>
      <c r="G68" s="5"/>
      <c r="H68" s="6"/>
    </row>
    <row r="69" spans="1:8">
      <c r="A69" s="35"/>
      <c r="B69" s="81" t="s">
        <v>61</v>
      </c>
      <c r="C69" s="36" t="s">
        <v>59</v>
      </c>
      <c r="D69" s="175">
        <f>F64</f>
        <v>0</v>
      </c>
      <c r="E69" s="5"/>
      <c r="F69" s="81"/>
      <c r="G69" s="36"/>
      <c r="H69" s="72"/>
    </row>
    <row r="70" spans="1:8">
      <c r="A70" s="35"/>
      <c r="B70" s="81" t="s">
        <v>62</v>
      </c>
      <c r="C70" s="82" t="s">
        <v>63</v>
      </c>
      <c r="D70" s="175">
        <f>IFERROR(VLOOKUP1!C21,0)</f>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f>D69-D70-D72</f>
        <v>0</v>
      </c>
      <c r="E73" s="5"/>
      <c r="F73" s="5"/>
      <c r="G73" s="36"/>
      <c r="H73" s="72"/>
    </row>
    <row r="74" spans="1:8">
      <c r="A74" s="35"/>
      <c r="B74" s="36"/>
      <c r="C74" s="36"/>
      <c r="D74" s="87"/>
      <c r="E74" s="5"/>
      <c r="F74" s="5"/>
      <c r="G74" s="36"/>
      <c r="H74" s="72"/>
    </row>
    <row r="75" spans="1:8" ht="25" customHeight="1">
      <c r="A75" s="355" t="s">
        <v>68</v>
      </c>
      <c r="B75" s="356"/>
      <c r="C75" s="36" t="s">
        <v>51</v>
      </c>
      <c r="D75" s="175">
        <f>SUMIF($F$39:$F$46,"Oui",$D$39:$D$46)+SUMIF($F$39:$F$46,"Oui",$E$39:$E$46)</f>
        <v>0</v>
      </c>
      <c r="E75" s="5"/>
      <c r="F75" s="5"/>
      <c r="G75" s="36"/>
      <c r="H75" s="72"/>
    </row>
    <row r="76" spans="1:8">
      <c r="A76" s="35" t="s">
        <v>17</v>
      </c>
      <c r="B76" s="36"/>
      <c r="C76" s="36"/>
      <c r="D76" s="88">
        <f>H12</f>
        <v>0.3</v>
      </c>
      <c r="E76" s="5" t="s">
        <v>52</v>
      </c>
      <c r="F76" s="5"/>
      <c r="G76" s="36"/>
      <c r="H76" s="72"/>
    </row>
    <row r="77" spans="1:8" ht="27.5" customHeight="1">
      <c r="A77" s="357" t="s">
        <v>69</v>
      </c>
      <c r="B77" s="356"/>
      <c r="C77" s="36" t="s">
        <v>70</v>
      </c>
      <c r="D77" s="134">
        <f>D75*D76</f>
        <v>0</v>
      </c>
      <c r="E77" s="5"/>
      <c r="F77" s="5"/>
      <c r="G77" s="36"/>
      <c r="H77" s="72"/>
    </row>
    <row r="78" spans="1:8">
      <c r="A78" s="62"/>
      <c r="B78" s="36"/>
      <c r="C78" s="36"/>
      <c r="D78" s="89"/>
      <c r="E78" s="5"/>
      <c r="F78" s="5"/>
      <c r="G78" s="36"/>
      <c r="H78" s="72"/>
    </row>
    <row r="79" spans="1:8" ht="28.5" customHeight="1">
      <c r="A79" s="357" t="s">
        <v>71</v>
      </c>
      <c r="B79" s="356"/>
      <c r="C79" s="36" t="s">
        <v>72</v>
      </c>
      <c r="D79" s="137">
        <f>MAX(D73,D77)</f>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58" t="s">
        <v>74</v>
      </c>
      <c r="B82" s="359"/>
      <c r="C82" s="359"/>
      <c r="D82" s="359"/>
      <c r="E82" s="359"/>
      <c r="F82" s="359"/>
      <c r="G82" s="359"/>
      <c r="H82" s="360"/>
    </row>
    <row r="83" spans="1:8">
      <c r="A83" s="35"/>
      <c r="B83" s="47"/>
      <c r="C83" s="25"/>
      <c r="D83" s="93"/>
      <c r="E83" s="43"/>
      <c r="F83" s="43"/>
      <c r="G83" s="43"/>
      <c r="H83" s="94"/>
    </row>
    <row r="84" spans="1:8">
      <c r="A84" s="23" t="s">
        <v>75</v>
      </c>
      <c r="B84" s="47"/>
      <c r="C84" s="25"/>
      <c r="D84" s="138">
        <f>D79+D52</f>
        <v>0</v>
      </c>
      <c r="E84" s="5" t="s">
        <v>76</v>
      </c>
      <c r="F84" s="361" t="str">
        <f>(IF(COUNTIF($F$39:$F$46,"Oui")&gt;(COUNTIF($E$56:$F$63,"&gt;0")),"ERREUR - COMPLÉTER LA SECTION C - INFO SUR L'ALLOCATION DE LOGEMENT.",""))</f>
        <v/>
      </c>
      <c r="G84" s="361"/>
      <c r="H84" s="362"/>
    </row>
    <row r="85" spans="1:8">
      <c r="A85" s="31"/>
      <c r="B85" s="41"/>
      <c r="C85" s="41"/>
      <c r="D85" s="95"/>
      <c r="E85" s="5"/>
      <c r="F85" s="361"/>
      <c r="G85" s="361"/>
      <c r="H85" s="362"/>
    </row>
    <row r="86" spans="1:8" ht="14.25" customHeight="1">
      <c r="A86" s="313" t="s">
        <v>77</v>
      </c>
      <c r="B86" s="81" t="s">
        <v>78</v>
      </c>
      <c r="C86" s="82" t="s">
        <v>63</v>
      </c>
      <c r="D86" s="178" t="str">
        <f>IFERROR(IF(VLOOKUP1!J4=FALSE,(VLOOKUP(VLOOKUP1!$B$1,'Utility and Services Table'!$A:$D,2,FALSE)),"0"),"")</f>
        <v/>
      </c>
      <c r="E86" s="85"/>
      <c r="F86" s="5"/>
      <c r="G86" s="5"/>
      <c r="H86" s="6"/>
    </row>
    <row r="87" spans="1:8">
      <c r="A87" s="313"/>
      <c r="B87" s="81" t="s">
        <v>79</v>
      </c>
      <c r="C87" s="82" t="s">
        <v>63</v>
      </c>
      <c r="D87" s="178" t="str">
        <f>IFERROR(IF(VLOOKUP1!J5=FALSE,(VLOOKUP(VLOOKUP1!$B$1,'Utility and Services Table'!$A:$D,4,FALSE)),"0"),"")</f>
        <v/>
      </c>
      <c r="E87" s="85"/>
      <c r="F87" s="5"/>
      <c r="G87" s="5"/>
      <c r="H87" s="6"/>
    </row>
    <row r="88" spans="1:8">
      <c r="A88" s="35"/>
      <c r="B88" s="81"/>
      <c r="C88" s="82"/>
      <c r="D88" s="96"/>
      <c r="E88" s="85"/>
      <c r="F88" s="5"/>
      <c r="G88" s="5"/>
      <c r="H88" s="6"/>
    </row>
    <row r="89" spans="1:8">
      <c r="A89" s="35"/>
      <c r="B89" s="81" t="s">
        <v>80</v>
      </c>
      <c r="C89" s="82" t="s">
        <v>81</v>
      </c>
      <c r="D89" s="178" t="str">
        <f>IFERROR(IF(VLOOKUP1!J6=TRUE,(VLOOKUP(VLOOKUP1!$B$1,'Utility and Services Table'!$A:$D,3,FALSE)),"0"),"")</f>
        <v>0</v>
      </c>
      <c r="E89" s="85"/>
      <c r="F89" s="5"/>
      <c r="G89" s="5"/>
      <c r="H89" s="6"/>
    </row>
    <row r="90" spans="1:8">
      <c r="A90" s="23" t="s">
        <v>82</v>
      </c>
      <c r="B90" s="5"/>
      <c r="C90" s="36" t="s">
        <v>83</v>
      </c>
      <c r="D90" s="179" t="str">
        <f>IFERROR(D84-D86-D87+D89,"ERREUR - Compléter la section des Renseignements généraux.")</f>
        <v>ERREUR - Compléter la section des Renseignements généraux.</v>
      </c>
      <c r="E90" s="5"/>
      <c r="F90" s="97"/>
      <c r="G90" s="5"/>
      <c r="H90" s="6"/>
    </row>
    <row r="91" spans="1:8" ht="15" thickBot="1">
      <c r="A91" s="23"/>
      <c r="B91" s="5"/>
      <c r="C91" s="36"/>
      <c r="D91" s="180"/>
      <c r="E91" s="5"/>
      <c r="F91" s="97"/>
      <c r="G91" s="5"/>
      <c r="H91" s="6"/>
    </row>
    <row r="92" spans="1:8" ht="15" thickBot="1">
      <c r="A92" s="321" t="s">
        <v>84</v>
      </c>
      <c r="B92" s="315"/>
      <c r="C92" s="315"/>
      <c r="D92" s="315"/>
      <c r="E92" s="315"/>
      <c r="F92" s="315"/>
      <c r="G92" s="315"/>
      <c r="H92" s="316"/>
    </row>
    <row r="93" spans="1:8">
      <c r="A93" s="23"/>
      <c r="B93" s="5"/>
      <c r="C93" s="36"/>
      <c r="D93" s="180"/>
      <c r="E93" s="5"/>
      <c r="F93" s="97"/>
      <c r="G93" s="5"/>
      <c r="H93" s="6"/>
    </row>
    <row r="94" spans="1:8">
      <c r="A94" s="23" t="s">
        <v>33</v>
      </c>
      <c r="B94" s="5"/>
      <c r="C94" s="36"/>
      <c r="D94" s="181">
        <f>B12</f>
        <v>0</v>
      </c>
      <c r="E94" s="5"/>
      <c r="F94" s="97"/>
      <c r="G94" s="5"/>
      <c r="H94" s="6"/>
    </row>
    <row r="95" spans="1:8">
      <c r="A95" s="23"/>
      <c r="B95" s="5"/>
      <c r="C95" s="54"/>
      <c r="D95" s="98"/>
      <c r="E95" s="5"/>
      <c r="F95" s="97"/>
      <c r="G95" s="5"/>
      <c r="H95" s="6"/>
    </row>
    <row r="96" spans="1:8">
      <c r="A96" s="39" t="s">
        <v>34</v>
      </c>
      <c r="B96" s="81" t="s">
        <v>78</v>
      </c>
      <c r="C96" s="82" t="s">
        <v>63</v>
      </c>
      <c r="D96" s="181" t="str">
        <f>IFERROR(VLOOKUP(VLOOKUP1!$B$1,'Utility and Services Table'!$A:$D,2,FALSE),"")</f>
        <v/>
      </c>
      <c r="E96" s="5"/>
      <c r="F96" s="97"/>
      <c r="G96" s="5"/>
      <c r="H96" s="6"/>
    </row>
    <row r="97" spans="1:8">
      <c r="A97" s="62"/>
      <c r="B97" s="81" t="s">
        <v>79</v>
      </c>
      <c r="C97" s="82" t="s">
        <v>63</v>
      </c>
      <c r="D97" s="181" t="str">
        <f>IFERROR(VLOOKUP(VLOOKUP1!$B$1,'Utility and Services Table'!$A:$D,4,FALSE),"")</f>
        <v/>
      </c>
      <c r="E97" s="5"/>
      <c r="F97" s="97"/>
      <c r="G97" s="5"/>
      <c r="H97" s="6"/>
    </row>
    <row r="98" spans="1:8">
      <c r="A98" s="62"/>
      <c r="B98" s="81"/>
      <c r="C98" s="82"/>
      <c r="D98" s="180"/>
      <c r="E98" s="5"/>
      <c r="F98" s="97"/>
      <c r="G98" s="5"/>
      <c r="H98" s="6"/>
    </row>
    <row r="99" spans="1:8">
      <c r="A99" s="23"/>
      <c r="B99" s="81" t="s">
        <v>80</v>
      </c>
      <c r="C99" s="82" t="s">
        <v>63</v>
      </c>
      <c r="D99" s="178" t="str">
        <f>IFERROR(IF(VLOOKUP1!J6=TRUE,(VLOOKUP(VLOOKUP1!$B$1,'Utility and Services Table'!$A:$D,3,FALSE)),"0"),"")</f>
        <v>0</v>
      </c>
      <c r="E99" s="5"/>
      <c r="F99" s="97"/>
      <c r="G99" s="5"/>
      <c r="H99" s="6"/>
    </row>
    <row r="100" spans="1:8" ht="9.65" customHeight="1">
      <c r="A100" s="23"/>
      <c r="B100" s="81"/>
      <c r="C100" s="82"/>
      <c r="D100" s="180"/>
      <c r="E100" s="365" t="str">
        <f>IF(D101&lt;=I35,"","S'il est inférieur à l'ajustement pour les services en A, la règle d'un maximum de 20 % de vos frais d'occupation totale à la règle des services a été appliquée.")</f>
        <v/>
      </c>
      <c r="F100" s="365"/>
      <c r="G100" s="365"/>
      <c r="H100" s="366"/>
    </row>
    <row r="101" spans="1:8" ht="31" customHeight="1">
      <c r="A101" s="23"/>
      <c r="B101" s="81" t="s">
        <v>85</v>
      </c>
      <c r="C101" s="82" t="s">
        <v>63</v>
      </c>
      <c r="D101" s="181">
        <f>IF(SUM(B23+C23+D23+E23+F23+H23)&gt;B12*0.2,B12*0.2,SUM(B23+C23+D23+E23+F23+H23))</f>
        <v>0</v>
      </c>
      <c r="E101" s="365"/>
      <c r="F101" s="365"/>
      <c r="G101" s="365"/>
      <c r="H101" s="366"/>
    </row>
    <row r="102" spans="1:8">
      <c r="A102" s="23"/>
      <c r="B102" s="81" t="s">
        <v>86</v>
      </c>
      <c r="C102" s="82" t="s">
        <v>63</v>
      </c>
      <c r="D102" s="181">
        <f>IF(B28="Oui",B26,0)</f>
        <v>0</v>
      </c>
      <c r="E102" s="99"/>
      <c r="F102" s="99"/>
      <c r="G102" s="99"/>
      <c r="H102" s="100"/>
    </row>
    <row r="103" spans="1:8">
      <c r="A103" s="23"/>
      <c r="B103" s="169"/>
      <c r="C103" s="82"/>
      <c r="D103" s="180"/>
      <c r="E103" s="5"/>
      <c r="F103" s="97"/>
      <c r="G103" s="5"/>
      <c r="H103" s="6"/>
    </row>
    <row r="104" spans="1:8">
      <c r="A104" s="35" t="s">
        <v>87</v>
      </c>
      <c r="B104" s="81"/>
      <c r="C104" s="36" t="s">
        <v>88</v>
      </c>
      <c r="D104" s="181" t="str">
        <f>IFERROR(D94-D101-D102-D96-D97-D99, "ERREUR - Compléter la section des Renseignements généraux.")</f>
        <v>ERREUR - Compléter la section des Renseignements généraux.</v>
      </c>
      <c r="E104" s="5"/>
      <c r="F104" s="97"/>
      <c r="G104" s="5"/>
      <c r="H104" s="6"/>
    </row>
    <row r="105" spans="1:8">
      <c r="A105" s="23" t="s">
        <v>89</v>
      </c>
      <c r="B105" s="5"/>
      <c r="C105" s="36" t="s">
        <v>90</v>
      </c>
      <c r="D105" s="181" t="str">
        <f>IFERROR(D104*0.25,"")</f>
        <v/>
      </c>
      <c r="E105" s="5" t="s">
        <v>91</v>
      </c>
      <c r="F105" s="97"/>
      <c r="G105" s="5"/>
      <c r="H105" s="6"/>
    </row>
    <row r="106" spans="1:8" ht="15" thickBot="1">
      <c r="A106" s="5"/>
      <c r="B106" s="5"/>
      <c r="C106" s="5"/>
      <c r="D106" s="5"/>
      <c r="E106" s="5"/>
      <c r="F106" s="5"/>
      <c r="G106" s="5"/>
      <c r="H106" s="6"/>
    </row>
    <row r="107" spans="1:8" ht="15" thickBot="1">
      <c r="A107" s="321" t="s">
        <v>92</v>
      </c>
      <c r="B107" s="315"/>
      <c r="C107" s="315"/>
      <c r="D107" s="315"/>
      <c r="E107" s="315"/>
      <c r="F107" s="315"/>
      <c r="G107" s="315"/>
      <c r="H107" s="316"/>
    </row>
    <row r="108" spans="1:8">
      <c r="A108" s="59"/>
      <c r="B108" s="60"/>
      <c r="C108" s="60"/>
      <c r="D108" s="60"/>
      <c r="E108" s="60"/>
      <c r="F108" s="60"/>
      <c r="G108" s="60"/>
      <c r="H108" s="61"/>
    </row>
    <row r="109" spans="1:8">
      <c r="A109" s="35" t="s">
        <v>39</v>
      </c>
      <c r="B109" s="5"/>
      <c r="C109" s="5"/>
      <c r="D109" s="129">
        <f>$C$35</f>
        <v>0</v>
      </c>
      <c r="E109" s="5" t="s">
        <v>93</v>
      </c>
      <c r="F109" s="5"/>
      <c r="G109" s="5"/>
      <c r="H109" s="6"/>
    </row>
    <row r="110" spans="1:8">
      <c r="A110" s="35" t="s">
        <v>94</v>
      </c>
      <c r="B110" s="5"/>
      <c r="C110" s="82" t="s">
        <v>63</v>
      </c>
      <c r="D110" s="129">
        <f>MAX(D90,D105)</f>
        <v>0</v>
      </c>
      <c r="E110" s="54" t="s">
        <v>95</v>
      </c>
      <c r="F110" s="5"/>
      <c r="G110" s="5"/>
      <c r="H110" s="6"/>
    </row>
    <row r="111" spans="1:8">
      <c r="A111" s="367" t="s">
        <v>96</v>
      </c>
      <c r="B111" s="368"/>
      <c r="C111" s="82" t="s">
        <v>63</v>
      </c>
      <c r="D111" s="163">
        <v>0</v>
      </c>
      <c r="E111" s="54" t="s">
        <v>97</v>
      </c>
      <c r="F111" s="5"/>
      <c r="G111" s="5"/>
      <c r="H111" s="6"/>
    </row>
    <row r="112" spans="1:8">
      <c r="A112" s="23" t="s">
        <v>98</v>
      </c>
      <c r="B112" s="5"/>
      <c r="C112" s="36" t="s">
        <v>99</v>
      </c>
      <c r="D112" s="139">
        <f>ROUND(MAX(D109-D110-D111,0), 0)</f>
        <v>0</v>
      </c>
      <c r="E112" s="5" t="s">
        <v>100</v>
      </c>
      <c r="F112" s="5"/>
      <c r="G112" s="5"/>
      <c r="H112" s="6"/>
    </row>
    <row r="113" spans="1:8" ht="15" thickBot="1">
      <c r="A113" s="23"/>
      <c r="B113" s="5"/>
      <c r="C113" s="81"/>
      <c r="D113" s="101"/>
      <c r="E113" s="29"/>
      <c r="F113" s="5"/>
      <c r="G113" s="5"/>
      <c r="H113" s="6"/>
    </row>
    <row r="114" spans="1:8" ht="15" thickBot="1">
      <c r="A114" s="321" t="s">
        <v>101</v>
      </c>
      <c r="B114" s="315"/>
      <c r="C114" s="315"/>
      <c r="D114" s="315"/>
      <c r="E114" s="315"/>
      <c r="F114" s="315"/>
      <c r="G114" s="315"/>
      <c r="H114" s="316"/>
    </row>
    <row r="115" spans="1:8">
      <c r="A115" s="59"/>
      <c r="B115" s="60"/>
      <c r="C115" s="60"/>
      <c r="D115" s="60"/>
      <c r="E115" s="60"/>
      <c r="F115" s="60"/>
      <c r="G115" s="60"/>
      <c r="H115" s="61"/>
    </row>
    <row r="116" spans="1:8">
      <c r="A116" s="35" t="s">
        <v>33</v>
      </c>
      <c r="B116" s="5"/>
      <c r="C116" s="5"/>
      <c r="D116" s="130">
        <f>$B$12</f>
        <v>0</v>
      </c>
      <c r="E116" s="5"/>
      <c r="F116" s="5"/>
      <c r="G116" s="5"/>
      <c r="H116" s="6"/>
    </row>
    <row r="117" spans="1:8">
      <c r="A117" s="62" t="s">
        <v>37</v>
      </c>
      <c r="B117" s="5"/>
      <c r="C117" s="82" t="s">
        <v>63</v>
      </c>
      <c r="D117" s="130">
        <f>D102</f>
        <v>0</v>
      </c>
      <c r="E117" s="5"/>
      <c r="F117" s="5"/>
      <c r="G117" s="5"/>
      <c r="H117" s="6"/>
    </row>
    <row r="118" spans="1:8">
      <c r="A118" s="35" t="s">
        <v>102</v>
      </c>
      <c r="B118" s="5"/>
      <c r="C118" s="82" t="s">
        <v>63</v>
      </c>
      <c r="D118" s="140">
        <f>$D$112</f>
        <v>0</v>
      </c>
      <c r="E118" s="5"/>
      <c r="F118" s="5"/>
      <c r="G118" s="5"/>
      <c r="H118" s="6"/>
    </row>
    <row r="119" spans="1:8">
      <c r="A119" s="23" t="s">
        <v>103</v>
      </c>
      <c r="B119" s="5"/>
      <c r="C119" s="36" t="s">
        <v>104</v>
      </c>
      <c r="D119" s="141">
        <f>ROUND((D116-D117)-D118, 0)</f>
        <v>0</v>
      </c>
      <c r="E119" s="5" t="s">
        <v>100</v>
      </c>
      <c r="F119" s="5"/>
      <c r="G119" s="5"/>
      <c r="H119" s="6"/>
    </row>
    <row r="120" spans="1:8">
      <c r="A120" s="35"/>
      <c r="B120" s="5"/>
      <c r="C120" s="82"/>
      <c r="D120" s="102"/>
      <c r="E120" s="5"/>
      <c r="F120" s="5"/>
      <c r="G120" s="5"/>
      <c r="H120" s="6"/>
    </row>
    <row r="121" spans="1:8">
      <c r="A121" s="35" t="s">
        <v>105</v>
      </c>
      <c r="B121" s="363"/>
      <c r="C121" s="364"/>
      <c r="D121" s="5"/>
      <c r="E121" s="81" t="s">
        <v>106</v>
      </c>
      <c r="F121" s="164"/>
      <c r="G121" s="5"/>
      <c r="H121" s="6"/>
    </row>
    <row r="122" spans="1:8">
      <c r="A122" s="35"/>
      <c r="B122" s="5"/>
      <c r="C122" s="5"/>
      <c r="D122" s="5"/>
      <c r="E122" s="81"/>
      <c r="F122" s="5"/>
      <c r="G122" s="5"/>
      <c r="H122" s="6"/>
    </row>
    <row r="123" spans="1:8">
      <c r="A123" s="35" t="s">
        <v>107</v>
      </c>
      <c r="B123" s="363"/>
      <c r="C123" s="364"/>
      <c r="D123" s="5"/>
      <c r="E123" s="81" t="s">
        <v>106</v>
      </c>
      <c r="F123" s="164"/>
      <c r="G123" s="5"/>
      <c r="H123" s="6"/>
    </row>
    <row r="124" spans="1:8" ht="15" thickBot="1">
      <c r="A124" s="55"/>
      <c r="B124" s="57"/>
      <c r="C124" s="57"/>
      <c r="D124" s="57"/>
      <c r="E124" s="57"/>
      <c r="F124" s="57"/>
      <c r="G124" s="57"/>
      <c r="H124" s="58"/>
    </row>
  </sheetData>
  <sheetProtection algorithmName="SHA-512" hashValue="yRQ49lzX2otnUAUAakAFsWSYOLvOksEboOSowIqoQGm3/nqKhEvMLlkxdG+t79QjBiQ+yuliFnF9cZBIFs3IXQ==" saltValue="0zGWXxy4m5OysVbC42KXQw==" spinCount="100000" sheet="1" selectLockedCells="1"/>
  <mergeCells count="61">
    <mergeCell ref="B123:C123"/>
    <mergeCell ref="A92:H92"/>
    <mergeCell ref="E100:H101"/>
    <mergeCell ref="A107:H107"/>
    <mergeCell ref="A111:B111"/>
    <mergeCell ref="A114:H114"/>
    <mergeCell ref="B121:C121"/>
    <mergeCell ref="A86:A87"/>
    <mergeCell ref="B62:C62"/>
    <mergeCell ref="E62:F62"/>
    <mergeCell ref="B63:C63"/>
    <mergeCell ref="E63:F63"/>
    <mergeCell ref="A66:B67"/>
    <mergeCell ref="A68:B68"/>
    <mergeCell ref="A75:B75"/>
    <mergeCell ref="A77:B77"/>
    <mergeCell ref="A79:B79"/>
    <mergeCell ref="A82:H82"/>
    <mergeCell ref="F84:H85"/>
    <mergeCell ref="B59:C59"/>
    <mergeCell ref="E59:F59"/>
    <mergeCell ref="B60:C60"/>
    <mergeCell ref="E60:F60"/>
    <mergeCell ref="B61:C61"/>
    <mergeCell ref="E61:F61"/>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39:H46">
    <cfRule type="expression" priority="1">
      <formula>AND+$F$39:$F$46="Yes"</formula>
    </cfRule>
  </conditionalFormatting>
  <dataValidations count="1">
    <dataValidation type="list" allowBlank="1" showInputMessage="1" showErrorMessage="1" sqref="B28" xr:uid="{00000000-0002-0000-0000-000000000000}">
      <formula1>"Oui,Non"</formula1>
    </dataValidation>
  </dataValidations>
  <pageMargins left="0.7" right="0.7" top="0.75" bottom="0.75" header="0.3" footer="0.3"/>
  <pageSetup scale="55" fitToHeight="0"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1022350</xdr:colOff>
                    <xdr:row>2</xdr:row>
                    <xdr:rowOff>184150</xdr:rowOff>
                  </from>
                  <to>
                    <xdr:col>2</xdr:col>
                    <xdr:colOff>749300</xdr:colOff>
                    <xdr:row>4</xdr:row>
                    <xdr:rowOff>12700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1250950</xdr:colOff>
                    <xdr:row>2</xdr:row>
                    <xdr:rowOff>184150</xdr:rowOff>
                  </from>
                  <to>
                    <xdr:col>3</xdr:col>
                    <xdr:colOff>1079500</xdr:colOff>
                    <xdr:row>3</xdr:row>
                    <xdr:rowOff>184150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1212850</xdr:colOff>
                    <xdr:row>12</xdr:row>
                    <xdr:rowOff>177800</xdr:rowOff>
                  </from>
                  <to>
                    <xdr:col>2</xdr:col>
                    <xdr:colOff>622300</xdr:colOff>
                    <xdr:row>14</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889000</xdr:colOff>
                    <xdr:row>12</xdr:row>
                    <xdr:rowOff>177800</xdr:rowOff>
                  </from>
                  <to>
                    <xdr:col>3</xdr:col>
                    <xdr:colOff>508000</xdr:colOff>
                    <xdr:row>14</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774700</xdr:colOff>
                    <xdr:row>12</xdr:row>
                    <xdr:rowOff>177800</xdr:rowOff>
                  </from>
                  <to>
                    <xdr:col>4</xdr:col>
                    <xdr:colOff>114300</xdr:colOff>
                    <xdr:row>14</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xdr:col>
                    <xdr:colOff>374650</xdr:colOff>
                    <xdr:row>12</xdr:row>
                    <xdr:rowOff>177800</xdr:rowOff>
                  </from>
                  <to>
                    <xdr:col>4</xdr:col>
                    <xdr:colOff>1181100</xdr:colOff>
                    <xdr:row>14</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1193800</xdr:colOff>
                    <xdr:row>12</xdr:row>
                    <xdr:rowOff>177800</xdr:rowOff>
                  </from>
                  <to>
                    <xdr:col>7</xdr:col>
                    <xdr:colOff>50800</xdr:colOff>
                    <xdr:row>14</xdr:row>
                    <xdr:rowOff>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31750</xdr:colOff>
                    <xdr:row>16</xdr:row>
                    <xdr:rowOff>184150</xdr:rowOff>
                  </from>
                  <to>
                    <xdr:col>1</xdr:col>
                    <xdr:colOff>946150</xdr:colOff>
                    <xdr:row>18</xdr:row>
                    <xdr:rowOff>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3</xdr:col>
                    <xdr:colOff>457200</xdr:colOff>
                    <xdr:row>16</xdr:row>
                    <xdr:rowOff>184150</xdr:rowOff>
                  </from>
                  <to>
                    <xdr:col>3</xdr:col>
                    <xdr:colOff>1371600</xdr:colOff>
                    <xdr:row>18</xdr:row>
                    <xdr:rowOff>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31750</xdr:colOff>
                    <xdr:row>21</xdr:row>
                    <xdr:rowOff>0</xdr:rowOff>
                  </from>
                  <to>
                    <xdr:col>3</xdr:col>
                    <xdr:colOff>1098550</xdr:colOff>
                    <xdr:row>22</xdr:row>
                    <xdr:rowOff>31750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5</xdr:col>
                    <xdr:colOff>1066800</xdr:colOff>
                    <xdr:row>19</xdr:row>
                    <xdr:rowOff>0</xdr:rowOff>
                  </from>
                  <to>
                    <xdr:col>6</xdr:col>
                    <xdr:colOff>717550</xdr:colOff>
                    <xdr:row>20</xdr:row>
                    <xdr:rowOff>12700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4</xdr:col>
                    <xdr:colOff>31750</xdr:colOff>
                    <xdr:row>65</xdr:row>
                    <xdr:rowOff>31750</xdr:rowOff>
                  </from>
                  <to>
                    <xdr:col>6</xdr:col>
                    <xdr:colOff>673100</xdr:colOff>
                    <xdr:row>66</xdr:row>
                    <xdr:rowOff>50800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4</xdr:col>
                    <xdr:colOff>31750</xdr:colOff>
                    <xdr:row>66</xdr:row>
                    <xdr:rowOff>12700</xdr:rowOff>
                  </from>
                  <to>
                    <xdr:col>5</xdr:col>
                    <xdr:colOff>419100</xdr:colOff>
                    <xdr:row>66</xdr:row>
                    <xdr:rowOff>241300</xdr:rowOff>
                  </to>
                </anchor>
              </controlPr>
            </control>
          </mc:Choice>
        </mc:AlternateContent>
        <mc:AlternateContent xmlns:mc="http://schemas.openxmlformats.org/markup-compatibility/2006">
          <mc:Choice Requires="x14">
            <control shapeId="18460"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8461"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8462" r:id="rId33" name="Option Button 30">
              <controlPr defaultSize="0" autoFill="0" autoLine="0" autoPict="0">
                <anchor moveWithCells="1">
                  <from>
                    <xdr:col>5</xdr:col>
                    <xdr:colOff>1016000</xdr:colOff>
                    <xdr:row>65</xdr:row>
                    <xdr:rowOff>139700</xdr:rowOff>
                  </from>
                  <to>
                    <xdr:col>6</xdr:col>
                    <xdr:colOff>0</xdr:colOff>
                    <xdr:row>66</xdr:row>
                    <xdr:rowOff>298450</xdr:rowOff>
                  </to>
                </anchor>
              </controlPr>
            </control>
          </mc:Choice>
        </mc:AlternateContent>
        <mc:AlternateContent xmlns:mc="http://schemas.openxmlformats.org/markup-compatibility/2006">
          <mc:Choice Requires="x14">
            <control shapeId="18463" r:id="rId34" name="Option Button 31">
              <controlPr defaultSize="0" autoFill="0" autoLine="0" autoPict="0">
                <anchor moveWithCells="1">
                  <from>
                    <xdr:col>6</xdr:col>
                    <xdr:colOff>63500</xdr:colOff>
                    <xdr:row>65</xdr:row>
                    <xdr:rowOff>127000</xdr:rowOff>
                  </from>
                  <to>
                    <xdr:col>6</xdr:col>
                    <xdr:colOff>368300</xdr:colOff>
                    <xdr:row>66</xdr:row>
                    <xdr:rowOff>298450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8467" r:id="rId37" name="Check Box 35">
              <controlPr defaultSize="0" autoFill="0" autoLine="0" autoPict="0">
                <anchor moveWithCells="1">
                  <from>
                    <xdr:col>5</xdr:col>
                    <xdr:colOff>152400</xdr:colOff>
                    <xdr:row>19</xdr:row>
                    <xdr:rowOff>0</xdr:rowOff>
                  </from>
                  <to>
                    <xdr:col>5</xdr:col>
                    <xdr:colOff>723900</xdr:colOff>
                    <xdr:row>19</xdr:row>
                    <xdr:rowOff>165100</xdr:rowOff>
                  </to>
                </anchor>
              </controlPr>
            </control>
          </mc:Choice>
        </mc:AlternateContent>
        <mc:AlternateContent xmlns:mc="http://schemas.openxmlformats.org/markup-compatibility/2006">
          <mc:Choice Requires="x14">
            <control shapeId="18470" r:id="rId38" name="Check Box 38">
              <controlPr defaultSize="0" autoFill="0" autoLine="0" autoPict="0">
                <anchor moveWithCells="1">
                  <from>
                    <xdr:col>5</xdr:col>
                    <xdr:colOff>114300</xdr:colOff>
                    <xdr:row>12</xdr:row>
                    <xdr:rowOff>177800</xdr:rowOff>
                  </from>
                  <to>
                    <xdr:col>5</xdr:col>
                    <xdr:colOff>927100</xdr:colOff>
                    <xdr:row>14</xdr:row>
                    <xdr:rowOff>0</xdr:rowOff>
                  </to>
                </anchor>
              </controlPr>
            </control>
          </mc:Choice>
        </mc:AlternateContent>
        <mc:AlternateContent xmlns:mc="http://schemas.openxmlformats.org/markup-compatibility/2006">
          <mc:Choice Requires="x14">
            <control shapeId="18471" r:id="rId39" name="Check Box 39">
              <controlPr defaultSize="0" autoFill="0" autoLine="0" autoPict="0">
                <anchor moveWithCells="1">
                  <from>
                    <xdr:col>1</xdr:col>
                    <xdr:colOff>1358900</xdr:colOff>
                    <xdr:row>16</xdr:row>
                    <xdr:rowOff>184150</xdr:rowOff>
                  </from>
                  <to>
                    <xdr:col>3</xdr:col>
                    <xdr:colOff>254000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VLOOKUP1!$L$4:$L$5</xm:f>
          </x14:formula1>
          <xm:sqref>H4</xm:sqref>
        </x14:dataValidation>
        <x14:dataValidation type="list" allowBlank="1" showInputMessage="1" showErrorMessage="1" xr:uid="{00000000-0002-0000-0000-000002000000}">
          <x14:formula1>
            <xm:f>VLOOKUP1!$A$4:$A$11</xm:f>
          </x14:formula1>
          <xm:sqref>E10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2AEE4-AD09-4401-9FAF-A12F1A4F9573}">
  <dimension ref="A1:E14"/>
  <sheetViews>
    <sheetView workbookViewId="0">
      <selection sqref="A1:E1"/>
    </sheetView>
  </sheetViews>
  <sheetFormatPr defaultColWidth="9.08984375" defaultRowHeight="14.5"/>
  <cols>
    <col min="1" max="1" width="36" customWidth="1"/>
    <col min="2" max="5" width="23.6328125" customWidth="1"/>
    <col min="6" max="6" width="9.08984375" customWidth="1"/>
  </cols>
  <sheetData>
    <row r="1" spans="1:5" ht="18.5" thickBot="1">
      <c r="A1" s="401" t="s">
        <v>310</v>
      </c>
      <c r="B1" s="402"/>
      <c r="C1" s="402"/>
      <c r="D1" s="402"/>
      <c r="E1" s="402"/>
    </row>
    <row r="2" spans="1:5">
      <c r="A2" s="103"/>
    </row>
    <row r="3" spans="1:5">
      <c r="A3" s="103"/>
    </row>
    <row r="4" spans="1:5" ht="18">
      <c r="A4" s="236" t="s">
        <v>11</v>
      </c>
      <c r="B4" s="237" t="s">
        <v>115</v>
      </c>
      <c r="C4" s="237" t="s">
        <v>116</v>
      </c>
      <c r="D4" s="237" t="s">
        <v>117</v>
      </c>
      <c r="E4" s="237" t="s">
        <v>14</v>
      </c>
    </row>
    <row r="5" spans="1:5">
      <c r="A5" s="115" t="s">
        <v>118</v>
      </c>
      <c r="B5" s="409" t="s">
        <v>119</v>
      </c>
      <c r="C5" s="410"/>
      <c r="D5" s="410"/>
      <c r="E5" s="411"/>
    </row>
    <row r="6" spans="1:5">
      <c r="A6" s="115" t="s">
        <v>120</v>
      </c>
      <c r="B6" s="127">
        <v>58</v>
      </c>
      <c r="C6" s="127">
        <v>67</v>
      </c>
      <c r="D6" s="127">
        <v>65</v>
      </c>
      <c r="E6" s="127">
        <v>33</v>
      </c>
    </row>
    <row r="7" spans="1:5">
      <c r="A7" s="115" t="s">
        <v>121</v>
      </c>
      <c r="B7" s="127">
        <v>22</v>
      </c>
      <c r="C7" s="127">
        <v>11</v>
      </c>
      <c r="D7" s="127">
        <v>13</v>
      </c>
      <c r="E7" s="127">
        <v>17</v>
      </c>
    </row>
    <row r="8" spans="1:5">
      <c r="A8" s="107" t="s">
        <v>122</v>
      </c>
      <c r="B8" s="127">
        <v>30</v>
      </c>
      <c r="C8" s="127">
        <v>30</v>
      </c>
      <c r="D8" s="127">
        <v>30</v>
      </c>
      <c r="E8" s="412"/>
    </row>
    <row r="9" spans="1:5">
      <c r="A9" s="107" t="s">
        <v>123</v>
      </c>
      <c r="B9" s="127">
        <v>42</v>
      </c>
      <c r="C9" s="127">
        <v>42</v>
      </c>
      <c r="D9" s="127">
        <v>42</v>
      </c>
      <c r="E9" s="413"/>
    </row>
    <row r="10" spans="1:5">
      <c r="A10" s="116" t="s">
        <v>124</v>
      </c>
      <c r="B10" s="117"/>
      <c r="C10" s="118"/>
      <c r="D10" s="111" t="s">
        <v>309</v>
      </c>
      <c r="E10" s="414"/>
    </row>
    <row r="11" spans="1:5">
      <c r="A11" s="103"/>
    </row>
    <row r="12" spans="1:5">
      <c r="A12" s="356" t="s">
        <v>371</v>
      </c>
      <c r="B12" s="356"/>
      <c r="C12" s="356"/>
      <c r="D12" s="356"/>
      <c r="E12" s="356"/>
    </row>
    <row r="13" spans="1:5" ht="14.25" customHeight="1">
      <c r="A13" s="356"/>
      <c r="B13" s="356"/>
      <c r="C13" s="356"/>
      <c r="D13" s="356"/>
      <c r="E13" s="356"/>
    </row>
    <row r="14" spans="1:5">
      <c r="A14" s="103"/>
    </row>
  </sheetData>
  <sheetProtection algorithmName="SHA-512" hashValue="M7fngqZcwY4PTL1ngPJtL4CRFQMBqAgDjMlVJPvqHSU2IXgS0CnqYSNsiyg7Z8FqsOBixsSAVaMGnzCTQO918w==" saltValue="EHhlmkcB8RzKsg3shHgjWw==" spinCount="100000" sheet="1" selectLockedCells="1" selectUnlockedCells="1"/>
  <mergeCells count="4">
    <mergeCell ref="A1:E1"/>
    <mergeCell ref="B5:E5"/>
    <mergeCell ref="E8:E10"/>
    <mergeCell ref="A12:E13"/>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54B8-631A-4C12-AD89-751B7A30FD59}">
  <dimension ref="A1:J14"/>
  <sheetViews>
    <sheetView workbookViewId="0">
      <selection activeCell="A12" sqref="A12:E13"/>
    </sheetView>
  </sheetViews>
  <sheetFormatPr defaultColWidth="9.08984375" defaultRowHeight="14.5"/>
  <cols>
    <col min="1" max="1" width="36" customWidth="1"/>
    <col min="2" max="5" width="23.6328125" customWidth="1"/>
  </cols>
  <sheetData>
    <row r="1" spans="1:10" ht="18.5" thickBot="1">
      <c r="A1" s="401" t="s">
        <v>382</v>
      </c>
      <c r="B1" s="402"/>
      <c r="C1" s="402"/>
      <c r="D1" s="402"/>
      <c r="E1" s="402"/>
    </row>
    <row r="2" spans="1:10">
      <c r="A2" s="103"/>
    </row>
    <row r="3" spans="1:10">
      <c r="A3" s="103"/>
    </row>
    <row r="4" spans="1:10" ht="18">
      <c r="A4" s="236" t="s">
        <v>11</v>
      </c>
      <c r="B4" s="237" t="s">
        <v>115</v>
      </c>
      <c r="C4" s="237" t="s">
        <v>116</v>
      </c>
      <c r="D4" s="237" t="s">
        <v>117</v>
      </c>
      <c r="E4" s="237" t="s">
        <v>14</v>
      </c>
    </row>
    <row r="5" spans="1:10">
      <c r="A5" s="115" t="s">
        <v>118</v>
      </c>
      <c r="B5" s="409" t="s">
        <v>119</v>
      </c>
      <c r="C5" s="410"/>
      <c r="D5" s="410"/>
      <c r="E5" s="411"/>
    </row>
    <row r="6" spans="1:10">
      <c r="A6" s="115" t="s">
        <v>120</v>
      </c>
      <c r="B6" s="127">
        <v>62</v>
      </c>
      <c r="C6" s="127">
        <v>72</v>
      </c>
      <c r="D6" s="127">
        <v>69</v>
      </c>
      <c r="E6" s="127">
        <v>33</v>
      </c>
      <c r="G6" s="248"/>
      <c r="H6" s="248"/>
      <c r="I6" s="248"/>
      <c r="J6" s="248"/>
    </row>
    <row r="7" spans="1:10">
      <c r="A7" s="115" t="s">
        <v>121</v>
      </c>
      <c r="B7" s="127">
        <v>24</v>
      </c>
      <c r="C7" s="127">
        <v>12</v>
      </c>
      <c r="D7" s="127">
        <v>14</v>
      </c>
      <c r="E7" s="127">
        <v>17</v>
      </c>
      <c r="G7" s="248"/>
      <c r="H7" s="248"/>
      <c r="I7" s="248"/>
      <c r="J7" s="248"/>
    </row>
    <row r="8" spans="1:10">
      <c r="A8" s="107" t="s">
        <v>122</v>
      </c>
      <c r="B8" s="127">
        <v>30</v>
      </c>
      <c r="C8" s="127">
        <v>30</v>
      </c>
      <c r="D8" s="127">
        <v>30</v>
      </c>
      <c r="E8" s="412"/>
      <c r="G8" s="248"/>
      <c r="H8" s="248"/>
      <c r="I8" s="248"/>
      <c r="J8" s="248"/>
    </row>
    <row r="9" spans="1:10">
      <c r="A9" s="107" t="s">
        <v>123</v>
      </c>
      <c r="B9" s="127">
        <v>45</v>
      </c>
      <c r="C9" s="127">
        <v>45</v>
      </c>
      <c r="D9" s="127">
        <v>45</v>
      </c>
      <c r="E9" s="413"/>
      <c r="G9" s="248"/>
      <c r="H9" s="248"/>
      <c r="I9" s="248"/>
      <c r="J9" s="248"/>
    </row>
    <row r="10" spans="1:10">
      <c r="A10" s="116" t="s">
        <v>124</v>
      </c>
      <c r="B10" s="117"/>
      <c r="C10" s="118"/>
      <c r="D10" s="111" t="s">
        <v>538</v>
      </c>
      <c r="E10" s="414"/>
    </row>
    <row r="11" spans="1:10">
      <c r="A11" s="103"/>
    </row>
    <row r="12" spans="1:10">
      <c r="A12" s="356" t="s">
        <v>372</v>
      </c>
      <c r="B12" s="356"/>
      <c r="C12" s="356"/>
      <c r="D12" s="356"/>
      <c r="E12" s="356"/>
    </row>
    <row r="13" spans="1:10" ht="14.25" customHeight="1">
      <c r="A13" s="356"/>
      <c r="B13" s="356"/>
      <c r="C13" s="356"/>
      <c r="D13" s="356"/>
      <c r="E13" s="356"/>
    </row>
    <row r="14" spans="1:10">
      <c r="A14" s="103"/>
    </row>
  </sheetData>
  <sheetProtection algorithmName="SHA-512" hashValue="4sX/NfuKGZKAn/YyPYZMhk+TXzKSXL329Wn7Rp3JbWgtDLr0qMdJqRpT/pMMtMh9QEv/ZSQcYoyvjw5mH5pQ5Q==" saltValue="9pMfY6ECAvnCV8Tzd2IgyA==" spinCount="100000" sheet="1" selectLockedCells="1" selectUnlockedCells="1"/>
  <mergeCells count="4">
    <mergeCell ref="A1:E1"/>
    <mergeCell ref="B5:E5"/>
    <mergeCell ref="E8:E10"/>
    <mergeCell ref="A12:E13"/>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4"/>
  <sheetViews>
    <sheetView topLeftCell="A7" zoomScale="80" zoomScaleNormal="80" workbookViewId="0">
      <selection activeCell="K38" sqref="K38"/>
    </sheetView>
  </sheetViews>
  <sheetFormatPr defaultColWidth="9.08984375" defaultRowHeight="14.5"/>
  <cols>
    <col min="1" max="1" width="32.1796875"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14" t="s">
        <v>0</v>
      </c>
      <c r="B1" s="370"/>
      <c r="C1" s="370"/>
      <c r="D1" s="370"/>
      <c r="E1" s="370"/>
      <c r="F1" s="370"/>
      <c r="G1" s="370"/>
      <c r="H1" s="371"/>
    </row>
    <row r="2" spans="1:8" ht="15" thickBot="1">
      <c r="A2" s="1" t="s">
        <v>1</v>
      </c>
      <c r="B2" s="317" t="s">
        <v>149</v>
      </c>
      <c r="C2" s="318"/>
      <c r="D2" s="318"/>
      <c r="E2" s="2" t="s">
        <v>2</v>
      </c>
      <c r="F2" s="142">
        <v>44440</v>
      </c>
      <c r="G2" s="2" t="s">
        <v>3</v>
      </c>
      <c r="H2" s="143">
        <v>44804</v>
      </c>
    </row>
    <row r="3" spans="1:8">
      <c r="A3" s="3"/>
      <c r="B3" s="4"/>
      <c r="C3" s="4"/>
      <c r="D3" s="4"/>
      <c r="E3" s="5"/>
      <c r="F3" s="5"/>
      <c r="G3" s="5"/>
      <c r="H3" s="6"/>
    </row>
    <row r="4" spans="1:8">
      <c r="A4" s="7" t="s">
        <v>4</v>
      </c>
      <c r="B4" s="144"/>
      <c r="C4" s="144"/>
      <c r="D4" s="144"/>
      <c r="E4" s="319" t="s">
        <v>5</v>
      </c>
      <c r="F4" s="320"/>
      <c r="G4" s="320"/>
      <c r="H4" s="8">
        <v>2021</v>
      </c>
    </row>
    <row r="5" spans="1:8" ht="15" thickBot="1">
      <c r="A5" s="3"/>
      <c r="B5" s="4"/>
      <c r="C5" s="4"/>
      <c r="D5" s="4"/>
      <c r="E5" s="5"/>
      <c r="F5" s="5"/>
      <c r="G5" s="5"/>
      <c r="H5" s="6"/>
    </row>
    <row r="6" spans="1:8" ht="15" thickBot="1">
      <c r="A6" s="321" t="s">
        <v>6</v>
      </c>
      <c r="B6" s="315"/>
      <c r="C6" s="315"/>
      <c r="D6" s="315"/>
      <c r="E6" s="315"/>
      <c r="F6" s="315"/>
      <c r="G6" s="315"/>
      <c r="H6" s="316"/>
    </row>
    <row r="7" spans="1:8">
      <c r="A7" s="9" t="s">
        <v>7</v>
      </c>
      <c r="B7" s="322" t="s">
        <v>150</v>
      </c>
      <c r="C7" s="323"/>
      <c r="D7" s="323"/>
      <c r="E7" s="323"/>
      <c r="F7" s="323"/>
      <c r="G7" s="10" t="s">
        <v>109</v>
      </c>
      <c r="H7" s="145" t="s">
        <v>151</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t="s">
        <v>152</v>
      </c>
      <c r="C10" s="146"/>
      <c r="D10" s="146"/>
      <c r="E10" s="21" t="s">
        <v>116</v>
      </c>
      <c r="F10" s="146">
        <v>150</v>
      </c>
      <c r="G10" s="22"/>
      <c r="H10" s="147" t="s">
        <v>153</v>
      </c>
    </row>
    <row r="11" spans="1:8">
      <c r="A11" s="20"/>
      <c r="B11" s="22"/>
      <c r="C11" s="22"/>
      <c r="D11" s="22"/>
      <c r="E11" s="22"/>
      <c r="F11" s="22"/>
      <c r="G11" s="22"/>
      <c r="H11" s="6"/>
    </row>
    <row r="12" spans="1:8">
      <c r="A12" s="23" t="s">
        <v>15</v>
      </c>
      <c r="B12" s="126">
        <v>1000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v>2</v>
      </c>
      <c r="C16" s="5"/>
      <c r="D16" s="36" t="s">
        <v>20</v>
      </c>
      <c r="E16" s="148">
        <v>1</v>
      </c>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25</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c r="C26" s="54" t="s">
        <v>30</v>
      </c>
      <c r="D26" s="52"/>
      <c r="E26" s="52"/>
      <c r="F26" s="52"/>
      <c r="G26" s="52"/>
      <c r="H26" s="6"/>
    </row>
    <row r="27" spans="1:8" ht="14.25" customHeight="1">
      <c r="A27" s="313" t="s">
        <v>31</v>
      </c>
      <c r="B27" s="53"/>
      <c r="C27" s="54"/>
      <c r="D27" s="52"/>
      <c r="E27" s="52"/>
      <c r="F27" s="52"/>
      <c r="G27" s="52"/>
      <c r="H27" s="6"/>
    </row>
    <row r="28" spans="1:8">
      <c r="A28" s="313"/>
      <c r="B28" s="154" t="s">
        <v>154</v>
      </c>
      <c r="C28" s="54"/>
      <c r="D28" s="52"/>
      <c r="E28" s="52"/>
      <c r="F28" s="52"/>
      <c r="G28" s="52"/>
      <c r="H28" s="6"/>
    </row>
    <row r="29" spans="1:8" ht="15" thickBot="1">
      <c r="A29" s="55"/>
      <c r="B29" s="56"/>
      <c r="C29" s="57"/>
      <c r="D29" s="56"/>
      <c r="E29" s="56"/>
      <c r="F29" s="56"/>
      <c r="G29" s="56"/>
      <c r="H29" s="58"/>
    </row>
    <row r="30" spans="1:8" ht="15" thickBot="1">
      <c r="A30" s="321" t="s">
        <v>32</v>
      </c>
      <c r="B30" s="324"/>
      <c r="C30" s="315"/>
      <c r="D30" s="315"/>
      <c r="E30" s="315"/>
      <c r="F30" s="315"/>
      <c r="G30" s="315"/>
      <c r="H30" s="316"/>
    </row>
    <row r="31" spans="1:8">
      <c r="A31" s="59"/>
      <c r="B31" s="60"/>
      <c r="C31" s="60"/>
      <c r="D31" s="60"/>
      <c r="E31" s="60"/>
      <c r="F31" s="60"/>
      <c r="G31" s="60"/>
      <c r="H31" s="61"/>
    </row>
    <row r="32" spans="1:8">
      <c r="A32" s="62" t="s">
        <v>33</v>
      </c>
      <c r="B32" s="63"/>
      <c r="C32" s="129">
        <v>1000</v>
      </c>
      <c r="D32" s="5"/>
      <c r="E32" s="52"/>
      <c r="F32" s="52"/>
      <c r="G32" s="52"/>
      <c r="H32" s="6"/>
    </row>
    <row r="33" spans="1:8">
      <c r="A33" s="62" t="s">
        <v>34</v>
      </c>
      <c r="B33" s="64" t="s">
        <v>35</v>
      </c>
      <c r="C33" s="130">
        <v>25</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975</v>
      </c>
      <c r="D35" s="65"/>
      <c r="E35" s="65"/>
      <c r="F35" s="65"/>
      <c r="G35" s="5"/>
      <c r="H35" s="6"/>
    </row>
    <row r="36" spans="1:8" ht="15" thickBot="1">
      <c r="A36" s="62"/>
      <c r="B36" s="63"/>
      <c r="C36" s="67"/>
      <c r="D36" s="65"/>
      <c r="E36" s="65"/>
      <c r="F36" s="65"/>
      <c r="G36" s="5"/>
      <c r="H36" s="6"/>
    </row>
    <row r="37" spans="1:8">
      <c r="A37" s="325" t="s">
        <v>42</v>
      </c>
      <c r="B37" s="324"/>
      <c r="C37" s="324"/>
      <c r="D37" s="324"/>
      <c r="E37" s="324"/>
      <c r="F37" s="324"/>
      <c r="G37" s="324"/>
      <c r="H37" s="326"/>
    </row>
    <row r="38" spans="1:8" ht="67.5" customHeight="1">
      <c r="A38" s="68"/>
      <c r="B38" s="327" t="s">
        <v>43</v>
      </c>
      <c r="C38" s="328"/>
      <c r="D38" s="170" t="s">
        <v>44</v>
      </c>
      <c r="E38" s="171" t="s">
        <v>45</v>
      </c>
      <c r="F38" s="69" t="s">
        <v>46</v>
      </c>
      <c r="G38" s="329" t="s">
        <v>47</v>
      </c>
      <c r="H38" s="330"/>
    </row>
    <row r="39" spans="1:8">
      <c r="A39" s="70">
        <v>1</v>
      </c>
      <c r="B39" s="331" t="s">
        <v>150</v>
      </c>
      <c r="C39" s="332"/>
      <c r="D39" s="155">
        <v>1800</v>
      </c>
      <c r="E39" s="155">
        <v>0</v>
      </c>
      <c r="F39" s="167" t="s">
        <v>65</v>
      </c>
      <c r="G39" s="333">
        <v>1800</v>
      </c>
      <c r="H39" s="334"/>
    </row>
    <row r="40" spans="1:8">
      <c r="A40" s="70">
        <v>2</v>
      </c>
      <c r="B40" s="331"/>
      <c r="C40" s="332"/>
      <c r="D40" s="155">
        <v>0</v>
      </c>
      <c r="E40" s="155">
        <v>0</v>
      </c>
      <c r="F40" s="167" t="s">
        <v>65</v>
      </c>
      <c r="G40" s="333">
        <v>0</v>
      </c>
      <c r="H40" s="334"/>
    </row>
    <row r="41" spans="1:8">
      <c r="A41" s="70">
        <v>3</v>
      </c>
      <c r="B41" s="331"/>
      <c r="C41" s="332"/>
      <c r="D41" s="155">
        <v>0</v>
      </c>
      <c r="E41" s="155">
        <v>0</v>
      </c>
      <c r="F41" s="167" t="s">
        <v>65</v>
      </c>
      <c r="G41" s="333">
        <v>0</v>
      </c>
      <c r="H41" s="334"/>
    </row>
    <row r="42" spans="1:8">
      <c r="A42" s="70">
        <v>4</v>
      </c>
      <c r="B42" s="331"/>
      <c r="C42" s="332"/>
      <c r="D42" s="155">
        <v>0</v>
      </c>
      <c r="E42" s="155">
        <v>0</v>
      </c>
      <c r="F42" s="167" t="s">
        <v>65</v>
      </c>
      <c r="G42" s="333">
        <v>0</v>
      </c>
      <c r="H42" s="334"/>
    </row>
    <row r="43" spans="1:8">
      <c r="A43" s="70">
        <v>5</v>
      </c>
      <c r="B43" s="331"/>
      <c r="C43" s="332"/>
      <c r="D43" s="155">
        <v>0</v>
      </c>
      <c r="E43" s="155">
        <v>0</v>
      </c>
      <c r="F43" s="167" t="s">
        <v>65</v>
      </c>
      <c r="G43" s="333">
        <v>0</v>
      </c>
      <c r="H43" s="334"/>
    </row>
    <row r="44" spans="1:8">
      <c r="A44" s="70">
        <v>6</v>
      </c>
      <c r="B44" s="331"/>
      <c r="C44" s="332"/>
      <c r="D44" s="155">
        <v>0</v>
      </c>
      <c r="E44" s="155">
        <v>0</v>
      </c>
      <c r="F44" s="167" t="s">
        <v>65</v>
      </c>
      <c r="G44" s="333">
        <v>0</v>
      </c>
      <c r="H44" s="334"/>
    </row>
    <row r="45" spans="1:8">
      <c r="A45" s="70">
        <v>7</v>
      </c>
      <c r="B45" s="331"/>
      <c r="C45" s="332"/>
      <c r="D45" s="155">
        <v>0</v>
      </c>
      <c r="E45" s="155">
        <v>0</v>
      </c>
      <c r="F45" s="167" t="s">
        <v>65</v>
      </c>
      <c r="G45" s="333">
        <v>0</v>
      </c>
      <c r="H45" s="334"/>
    </row>
    <row r="46" spans="1:8">
      <c r="A46" s="70">
        <v>8</v>
      </c>
      <c r="B46" s="337"/>
      <c r="C46" s="338"/>
      <c r="D46" s="156">
        <v>0</v>
      </c>
      <c r="E46" s="156">
        <v>0</v>
      </c>
      <c r="F46" s="167" t="s">
        <v>65</v>
      </c>
      <c r="G46" s="333">
        <v>0</v>
      </c>
      <c r="H46" s="334"/>
    </row>
    <row r="47" spans="1:8">
      <c r="A47" s="71"/>
      <c r="B47" s="369" t="s">
        <v>48</v>
      </c>
      <c r="C47" s="369"/>
      <c r="D47" s="369"/>
      <c r="E47" s="369"/>
      <c r="F47" s="369"/>
      <c r="G47" s="36" t="s">
        <v>49</v>
      </c>
      <c r="H47" s="135">
        <v>1800</v>
      </c>
    </row>
    <row r="48" spans="1:8">
      <c r="A48" s="73"/>
      <c r="B48" s="36"/>
      <c r="C48" s="36"/>
      <c r="D48" s="36"/>
      <c r="E48" s="36"/>
      <c r="F48" s="36" t="s">
        <v>50</v>
      </c>
      <c r="G48" s="36" t="s">
        <v>51</v>
      </c>
      <c r="H48" s="135">
        <v>0</v>
      </c>
    </row>
    <row r="49" spans="1:8">
      <c r="A49" s="73"/>
      <c r="B49" s="36"/>
      <c r="C49" s="36"/>
      <c r="D49" s="36"/>
      <c r="E49" s="36"/>
      <c r="F49" s="36"/>
      <c r="G49" s="36"/>
      <c r="H49" s="74"/>
    </row>
    <row r="50" spans="1:8" ht="27.5" customHeight="1">
      <c r="A50" s="341" t="s">
        <v>48</v>
      </c>
      <c r="B50" s="342"/>
      <c r="C50" s="342"/>
      <c r="D50" s="133">
        <v>1800</v>
      </c>
      <c r="E50" s="5" t="s">
        <v>49</v>
      </c>
      <c r="F50" s="5"/>
      <c r="G50" s="5"/>
      <c r="H50" s="6"/>
    </row>
    <row r="51" spans="1:8">
      <c r="A51" s="62" t="s">
        <v>17</v>
      </c>
      <c r="B51" s="5"/>
      <c r="C51" s="75"/>
      <c r="D51" s="76">
        <v>0.3</v>
      </c>
      <c r="E51" s="5" t="s">
        <v>111</v>
      </c>
      <c r="F51" s="5"/>
      <c r="G51" s="5"/>
      <c r="H51" s="6"/>
    </row>
    <row r="52" spans="1:8">
      <c r="A52" s="35" t="s">
        <v>53</v>
      </c>
      <c r="B52" s="5"/>
      <c r="C52" s="36" t="s">
        <v>54</v>
      </c>
      <c r="D52" s="134">
        <v>540</v>
      </c>
      <c r="E52" s="5"/>
      <c r="F52" s="5"/>
      <c r="G52" s="5"/>
      <c r="H52" s="6"/>
    </row>
    <row r="53" spans="1:8" ht="15" thickBot="1">
      <c r="A53" s="77"/>
      <c r="B53" s="78"/>
      <c r="C53" s="78"/>
      <c r="D53" s="57"/>
      <c r="E53" s="57"/>
      <c r="F53" s="57"/>
      <c r="G53" s="57"/>
      <c r="H53" s="58"/>
    </row>
    <row r="54" spans="1:8" ht="32.75" customHeight="1">
      <c r="A54" s="343" t="s">
        <v>55</v>
      </c>
      <c r="B54" s="344"/>
      <c r="C54" s="344"/>
      <c r="D54" s="344"/>
      <c r="E54" s="344"/>
      <c r="F54" s="344"/>
      <c r="G54" s="79" t="s">
        <v>112</v>
      </c>
      <c r="H54" s="172"/>
    </row>
    <row r="55" spans="1:8" ht="25.5" customHeight="1">
      <c r="A55" s="80"/>
      <c r="B55" s="327" t="s">
        <v>43</v>
      </c>
      <c r="C55" s="328"/>
      <c r="D55" s="69" t="s">
        <v>56</v>
      </c>
      <c r="E55" s="335" t="s">
        <v>57</v>
      </c>
      <c r="F55" s="336"/>
      <c r="G55" s="5"/>
      <c r="H55" s="6"/>
    </row>
    <row r="56" spans="1:8">
      <c r="A56" s="70">
        <v>1</v>
      </c>
      <c r="B56" s="345"/>
      <c r="C56" s="346"/>
      <c r="D56" s="157"/>
      <c r="E56" s="347">
        <v>0</v>
      </c>
      <c r="F56" s="348"/>
      <c r="G56" s="5"/>
      <c r="H56" s="6"/>
    </row>
    <row r="57" spans="1:8">
      <c r="A57" s="70">
        <v>2</v>
      </c>
      <c r="B57" s="345" t="s">
        <v>65</v>
      </c>
      <c r="C57" s="346"/>
      <c r="D57" s="157"/>
      <c r="E57" s="347">
        <v>0</v>
      </c>
      <c r="F57" s="348"/>
      <c r="G57" s="5"/>
      <c r="H57" s="6"/>
    </row>
    <row r="58" spans="1:8">
      <c r="A58" s="70">
        <v>3</v>
      </c>
      <c r="B58" s="345" t="s">
        <v>65</v>
      </c>
      <c r="C58" s="346"/>
      <c r="D58" s="157"/>
      <c r="E58" s="347">
        <v>0</v>
      </c>
      <c r="F58" s="348"/>
      <c r="G58" s="5"/>
      <c r="H58" s="6"/>
    </row>
    <row r="59" spans="1:8">
      <c r="A59" s="70">
        <v>4</v>
      </c>
      <c r="B59" s="345" t="s">
        <v>65</v>
      </c>
      <c r="C59" s="346"/>
      <c r="D59" s="157"/>
      <c r="E59" s="347">
        <v>0</v>
      </c>
      <c r="F59" s="348"/>
      <c r="G59" s="5"/>
      <c r="H59" s="6"/>
    </row>
    <row r="60" spans="1:8">
      <c r="A60" s="70">
        <v>5</v>
      </c>
      <c r="B60" s="345" t="s">
        <v>65</v>
      </c>
      <c r="C60" s="346"/>
      <c r="D60" s="157"/>
      <c r="E60" s="347">
        <v>0</v>
      </c>
      <c r="F60" s="348"/>
      <c r="G60" s="5"/>
      <c r="H60" s="6"/>
    </row>
    <row r="61" spans="1:8">
      <c r="A61" s="70">
        <v>6</v>
      </c>
      <c r="B61" s="345" t="s">
        <v>65</v>
      </c>
      <c r="C61" s="346"/>
      <c r="D61" s="157"/>
      <c r="E61" s="347">
        <v>0</v>
      </c>
      <c r="F61" s="348"/>
      <c r="G61" s="5"/>
      <c r="H61" s="6"/>
    </row>
    <row r="62" spans="1:8">
      <c r="A62" s="70">
        <v>7</v>
      </c>
      <c r="B62" s="345" t="s">
        <v>65</v>
      </c>
      <c r="C62" s="346"/>
      <c r="D62" s="157"/>
      <c r="E62" s="347">
        <v>0</v>
      </c>
      <c r="F62" s="348"/>
      <c r="G62" s="5"/>
      <c r="H62" s="6"/>
    </row>
    <row r="63" spans="1:8">
      <c r="A63" s="71">
        <v>8</v>
      </c>
      <c r="B63" s="345" t="s">
        <v>65</v>
      </c>
      <c r="C63" s="346"/>
      <c r="D63" s="158"/>
      <c r="E63" s="349">
        <v>0</v>
      </c>
      <c r="F63" s="350"/>
      <c r="G63" s="5"/>
      <c r="H63" s="6"/>
    </row>
    <row r="64" spans="1:8">
      <c r="A64" s="73"/>
      <c r="B64" s="39"/>
      <c r="C64" s="39"/>
      <c r="D64" s="36" t="s">
        <v>58</v>
      </c>
      <c r="E64" s="36" t="s">
        <v>59</v>
      </c>
      <c r="F64" s="136">
        <v>0</v>
      </c>
      <c r="G64" s="5"/>
      <c r="H64" s="6"/>
    </row>
    <row r="65" spans="1:8">
      <c r="A65" s="73"/>
      <c r="B65" s="36"/>
      <c r="C65" s="36"/>
      <c r="D65" s="36"/>
      <c r="E65" s="5"/>
      <c r="F65" s="36"/>
      <c r="G65" s="5"/>
      <c r="H65" s="6"/>
    </row>
    <row r="66" spans="1:8" ht="14.25" customHeight="1">
      <c r="A66" s="351" t="s">
        <v>60</v>
      </c>
      <c r="B66" s="352"/>
      <c r="C66" s="159"/>
      <c r="D66" s="159"/>
      <c r="E66" s="144"/>
      <c r="F66" s="159"/>
      <c r="G66" s="160"/>
      <c r="H66" s="6"/>
    </row>
    <row r="67" spans="1:8" ht="24" customHeight="1">
      <c r="A67" s="351"/>
      <c r="B67" s="352"/>
      <c r="C67" s="159"/>
      <c r="D67" s="159"/>
      <c r="E67" s="144"/>
      <c r="F67" s="159"/>
      <c r="G67" s="144"/>
      <c r="H67" s="6"/>
    </row>
    <row r="68" spans="1:8">
      <c r="A68" s="353" t="s">
        <v>65</v>
      </c>
      <c r="B68" s="354"/>
      <c r="C68" s="36"/>
      <c r="D68" s="36"/>
      <c r="E68" s="5"/>
      <c r="F68" s="36"/>
      <c r="G68" s="5"/>
      <c r="H68" s="6"/>
    </row>
    <row r="69" spans="1:8">
      <c r="A69" s="35"/>
      <c r="B69" s="81" t="s">
        <v>61</v>
      </c>
      <c r="C69" s="36" t="s">
        <v>59</v>
      </c>
      <c r="D69" s="175">
        <v>0</v>
      </c>
      <c r="E69" s="5"/>
      <c r="F69" s="81"/>
      <c r="G69" s="36"/>
      <c r="H69" s="72"/>
    </row>
    <row r="70" spans="1:8" ht="14" customHeight="1">
      <c r="A70" s="35"/>
      <c r="B70" s="81" t="s">
        <v>62</v>
      </c>
      <c r="C70" s="82" t="s">
        <v>63</v>
      </c>
      <c r="D70" s="175">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0</v>
      </c>
      <c r="E73" s="5"/>
      <c r="F73" s="5"/>
      <c r="G73" s="36"/>
      <c r="H73" s="72"/>
    </row>
    <row r="74" spans="1:8">
      <c r="A74" s="35"/>
      <c r="B74" s="36"/>
      <c r="C74" s="36"/>
      <c r="D74" s="87"/>
      <c r="E74" s="5"/>
      <c r="F74" s="5"/>
      <c r="G74" s="36"/>
      <c r="H74" s="72"/>
    </row>
    <row r="75" spans="1:8">
      <c r="A75" s="35" t="s">
        <v>68</v>
      </c>
      <c r="B75" s="36"/>
      <c r="C75" s="36" t="s">
        <v>51</v>
      </c>
      <c r="D75" s="175">
        <v>0</v>
      </c>
      <c r="E75" s="5"/>
      <c r="F75" s="5"/>
      <c r="G75" s="36"/>
      <c r="H75" s="72"/>
    </row>
    <row r="76" spans="1:8">
      <c r="A76" s="35" t="s">
        <v>17</v>
      </c>
      <c r="B76" s="36"/>
      <c r="C76" s="36"/>
      <c r="D76" s="88">
        <v>0.3</v>
      </c>
      <c r="E76" s="5" t="s">
        <v>52</v>
      </c>
      <c r="F76" s="5"/>
      <c r="G76" s="36"/>
      <c r="H76" s="72"/>
    </row>
    <row r="77" spans="1:8" ht="27.5" customHeight="1">
      <c r="A77" s="357" t="s">
        <v>113</v>
      </c>
      <c r="B77" s="356"/>
      <c r="C77" s="36" t="s">
        <v>70</v>
      </c>
      <c r="D77" s="134">
        <v>0</v>
      </c>
      <c r="E77" s="5"/>
      <c r="F77" s="5"/>
      <c r="G77" s="36"/>
      <c r="H77" s="72"/>
    </row>
    <row r="78" spans="1:8">
      <c r="A78" s="62"/>
      <c r="B78" s="36"/>
      <c r="C78" s="36"/>
      <c r="D78" s="89"/>
      <c r="E78" s="5"/>
      <c r="F78" s="5"/>
      <c r="G78" s="36"/>
      <c r="H78" s="72"/>
    </row>
    <row r="79" spans="1:8" ht="26.75" customHeight="1">
      <c r="A79" s="357" t="s">
        <v>113</v>
      </c>
      <c r="B79" s="320"/>
      <c r="C79" s="36" t="s">
        <v>72</v>
      </c>
      <c r="D79" s="137">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58" t="s">
        <v>74</v>
      </c>
      <c r="B82" s="359"/>
      <c r="C82" s="359"/>
      <c r="D82" s="359"/>
      <c r="E82" s="359"/>
      <c r="F82" s="359"/>
      <c r="G82" s="359"/>
      <c r="H82" s="360"/>
    </row>
    <row r="83" spans="1:8">
      <c r="A83" s="35"/>
      <c r="B83" s="47"/>
      <c r="C83" s="25"/>
      <c r="D83" s="93"/>
      <c r="E83" s="43"/>
      <c r="F83" s="43"/>
      <c r="G83" s="43"/>
      <c r="H83" s="94"/>
    </row>
    <row r="84" spans="1:8">
      <c r="A84" s="23" t="s">
        <v>75</v>
      </c>
      <c r="B84" s="47"/>
      <c r="C84" s="25"/>
      <c r="D84" s="138">
        <v>540</v>
      </c>
      <c r="E84" s="5" t="s">
        <v>76</v>
      </c>
      <c r="F84" s="361" t="s">
        <v>65</v>
      </c>
      <c r="G84" s="361"/>
      <c r="H84" s="362"/>
    </row>
    <row r="85" spans="1:8">
      <c r="A85" s="31"/>
      <c r="B85" s="41"/>
      <c r="C85" s="41"/>
      <c r="D85" s="95"/>
      <c r="E85" s="5"/>
      <c r="F85" s="361"/>
      <c r="G85" s="361"/>
      <c r="H85" s="362"/>
    </row>
    <row r="86" spans="1:8" ht="14.25" customHeight="1">
      <c r="A86" s="313" t="s">
        <v>77</v>
      </c>
      <c r="B86" s="81" t="s">
        <v>78</v>
      </c>
      <c r="C86" s="82" t="s">
        <v>63</v>
      </c>
      <c r="D86" s="181">
        <v>0</v>
      </c>
      <c r="E86" s="85"/>
      <c r="F86" s="5"/>
      <c r="G86" s="5"/>
      <c r="H86" s="6"/>
    </row>
    <row r="87" spans="1:8">
      <c r="A87" s="313"/>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540</v>
      </c>
      <c r="E90" s="5"/>
      <c r="F90" s="97"/>
      <c r="G90" s="5"/>
      <c r="H90" s="6"/>
    </row>
    <row r="91" spans="1:8" ht="15" thickBot="1">
      <c r="A91" s="23"/>
      <c r="B91" s="5"/>
      <c r="C91" s="36"/>
      <c r="D91" s="180"/>
      <c r="E91" s="5"/>
      <c r="F91" s="97"/>
      <c r="G91" s="5"/>
      <c r="H91" s="6"/>
    </row>
    <row r="92" spans="1:8" ht="15" thickBot="1">
      <c r="A92" s="321" t="s">
        <v>84</v>
      </c>
      <c r="B92" s="315"/>
      <c r="C92" s="315"/>
      <c r="D92" s="315"/>
      <c r="E92" s="315"/>
      <c r="F92" s="315"/>
      <c r="G92" s="315"/>
      <c r="H92" s="316"/>
    </row>
    <row r="93" spans="1:8">
      <c r="A93" s="23"/>
      <c r="B93" s="5"/>
      <c r="C93" s="36"/>
      <c r="D93" s="180"/>
      <c r="E93" s="5"/>
      <c r="F93" s="97"/>
      <c r="G93" s="5"/>
      <c r="H93" s="6"/>
    </row>
    <row r="94" spans="1:8">
      <c r="A94" s="23" t="s">
        <v>33</v>
      </c>
      <c r="B94" s="5"/>
      <c r="C94" s="36"/>
      <c r="D94" s="181">
        <v>1000</v>
      </c>
      <c r="E94" s="5"/>
      <c r="F94" s="97"/>
      <c r="G94" s="5"/>
      <c r="H94" s="6"/>
    </row>
    <row r="95" spans="1:8">
      <c r="A95" s="23"/>
      <c r="B95" s="5"/>
      <c r="C95" s="54"/>
      <c r="D95" s="98"/>
      <c r="E95" s="5"/>
      <c r="F95" s="97"/>
      <c r="G95" s="5"/>
      <c r="H95" s="6"/>
    </row>
    <row r="96" spans="1:8">
      <c r="A96" s="39" t="s">
        <v>34</v>
      </c>
      <c r="B96" s="81" t="s">
        <v>78</v>
      </c>
      <c r="C96" s="82" t="s">
        <v>63</v>
      </c>
      <c r="D96" s="181">
        <v>66</v>
      </c>
      <c r="E96" s="5"/>
      <c r="F96" s="97"/>
      <c r="G96" s="5"/>
      <c r="H96" s="6"/>
    </row>
    <row r="97" spans="1:8">
      <c r="A97" s="62"/>
      <c r="B97" s="81" t="s">
        <v>79</v>
      </c>
      <c r="C97" s="82" t="s">
        <v>63</v>
      </c>
      <c r="D97" s="181">
        <v>11</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65" t="s">
        <v>65</v>
      </c>
      <c r="F100" s="365"/>
      <c r="G100" s="365"/>
      <c r="H100" s="366"/>
    </row>
    <row r="101" spans="1:8">
      <c r="A101" s="23"/>
      <c r="B101" s="81" t="s">
        <v>114</v>
      </c>
      <c r="C101" s="82" t="s">
        <v>63</v>
      </c>
      <c r="D101" s="181">
        <v>25</v>
      </c>
      <c r="E101" s="365"/>
      <c r="F101" s="365"/>
      <c r="G101" s="365"/>
      <c r="H101" s="366"/>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898</v>
      </c>
      <c r="E104" s="5"/>
      <c r="F104" s="97"/>
      <c r="G104" s="5"/>
      <c r="H104" s="6"/>
    </row>
    <row r="105" spans="1:8">
      <c r="A105" s="23" t="s">
        <v>89</v>
      </c>
      <c r="B105" s="5"/>
      <c r="C105" s="36" t="s">
        <v>90</v>
      </c>
      <c r="D105" s="181">
        <v>224.5</v>
      </c>
      <c r="E105" s="5" t="s">
        <v>91</v>
      </c>
      <c r="F105" s="97"/>
      <c r="G105" s="5"/>
      <c r="H105" s="6"/>
    </row>
    <row r="106" spans="1:8" ht="15" thickBot="1">
      <c r="A106" s="5"/>
      <c r="B106" s="5"/>
      <c r="C106" s="5"/>
      <c r="D106" s="5"/>
      <c r="E106" s="5"/>
      <c r="F106" s="5"/>
      <c r="G106" s="5"/>
      <c r="H106" s="6"/>
    </row>
    <row r="107" spans="1:8" ht="15" thickBot="1">
      <c r="A107" s="321" t="s">
        <v>92</v>
      </c>
      <c r="B107" s="315"/>
      <c r="C107" s="315"/>
      <c r="D107" s="315"/>
      <c r="E107" s="315"/>
      <c r="F107" s="315"/>
      <c r="G107" s="315"/>
      <c r="H107" s="316"/>
    </row>
    <row r="108" spans="1:8">
      <c r="A108" s="59"/>
      <c r="B108" s="60"/>
      <c r="C108" s="60"/>
      <c r="D108" s="60"/>
      <c r="E108" s="60"/>
      <c r="F108" s="60"/>
      <c r="G108" s="60"/>
      <c r="H108" s="61"/>
    </row>
    <row r="109" spans="1:8">
      <c r="A109" s="35" t="s">
        <v>39</v>
      </c>
      <c r="B109" s="5"/>
      <c r="C109" s="5"/>
      <c r="D109" s="129">
        <v>975</v>
      </c>
      <c r="E109" s="5" t="s">
        <v>93</v>
      </c>
      <c r="F109" s="5"/>
      <c r="G109" s="5"/>
      <c r="H109" s="6"/>
    </row>
    <row r="110" spans="1:8">
      <c r="A110" s="35" t="s">
        <v>94</v>
      </c>
      <c r="B110" s="5"/>
      <c r="C110" s="82" t="s">
        <v>63</v>
      </c>
      <c r="D110" s="129">
        <v>540</v>
      </c>
      <c r="E110" s="54" t="s">
        <v>95</v>
      </c>
      <c r="F110" s="5"/>
      <c r="G110" s="5"/>
      <c r="H110" s="6"/>
    </row>
    <row r="111" spans="1:8">
      <c r="A111" s="367" t="s">
        <v>96</v>
      </c>
      <c r="B111" s="368"/>
      <c r="C111" s="82" t="s">
        <v>63</v>
      </c>
      <c r="D111" s="163">
        <v>0</v>
      </c>
      <c r="E111" s="54" t="s">
        <v>97</v>
      </c>
      <c r="F111" s="5"/>
      <c r="G111" s="5"/>
      <c r="H111" s="6"/>
    </row>
    <row r="112" spans="1:8">
      <c r="A112" s="23" t="s">
        <v>98</v>
      </c>
      <c r="B112" s="5"/>
      <c r="C112" s="36" t="s">
        <v>99</v>
      </c>
      <c r="D112" s="139">
        <v>435</v>
      </c>
      <c r="E112" s="5" t="s">
        <v>100</v>
      </c>
      <c r="F112" s="5"/>
      <c r="G112" s="5"/>
      <c r="H112" s="6"/>
    </row>
    <row r="113" spans="1:8" ht="15" thickBot="1">
      <c r="A113" s="23"/>
      <c r="B113" s="5"/>
      <c r="C113" s="81"/>
      <c r="D113" s="101"/>
      <c r="E113" s="29"/>
      <c r="F113" s="5"/>
      <c r="G113" s="5"/>
      <c r="H113" s="6"/>
    </row>
    <row r="114" spans="1:8" ht="15" thickBot="1">
      <c r="A114" s="321" t="s">
        <v>101</v>
      </c>
      <c r="B114" s="315"/>
      <c r="C114" s="315"/>
      <c r="D114" s="315"/>
      <c r="E114" s="315"/>
      <c r="F114" s="315"/>
      <c r="G114" s="315"/>
      <c r="H114" s="316"/>
    </row>
    <row r="115" spans="1:8">
      <c r="A115" s="59"/>
      <c r="B115" s="60"/>
      <c r="C115" s="60"/>
      <c r="D115" s="60"/>
      <c r="E115" s="60"/>
      <c r="F115" s="60"/>
      <c r="G115" s="60"/>
      <c r="H115" s="61"/>
    </row>
    <row r="116" spans="1:8">
      <c r="A116" s="35" t="s">
        <v>33</v>
      </c>
      <c r="B116" s="5"/>
      <c r="C116" s="5"/>
      <c r="D116" s="130">
        <v>1000</v>
      </c>
      <c r="E116" s="5"/>
      <c r="F116" s="5"/>
      <c r="G116" s="5"/>
      <c r="H116" s="6"/>
    </row>
    <row r="117" spans="1:8">
      <c r="A117" s="62" t="s">
        <v>37</v>
      </c>
      <c r="B117" s="5"/>
      <c r="C117" s="82" t="s">
        <v>63</v>
      </c>
      <c r="D117" s="130">
        <v>0</v>
      </c>
      <c r="E117" s="5"/>
      <c r="F117" s="5"/>
      <c r="G117" s="5"/>
      <c r="H117" s="6"/>
    </row>
    <row r="118" spans="1:8">
      <c r="A118" s="35" t="s">
        <v>102</v>
      </c>
      <c r="B118" s="5"/>
      <c r="C118" s="82" t="s">
        <v>63</v>
      </c>
      <c r="D118" s="140">
        <v>435</v>
      </c>
      <c r="E118" s="5"/>
      <c r="F118" s="5"/>
      <c r="G118" s="5"/>
      <c r="H118" s="6"/>
    </row>
    <row r="119" spans="1:8">
      <c r="A119" s="23" t="s">
        <v>103</v>
      </c>
      <c r="B119" s="5"/>
      <c r="C119" s="36" t="s">
        <v>104</v>
      </c>
      <c r="D119" s="141">
        <v>565</v>
      </c>
      <c r="E119" s="5" t="s">
        <v>100</v>
      </c>
      <c r="F119" s="5"/>
      <c r="G119" s="5"/>
      <c r="H119" s="6"/>
    </row>
    <row r="120" spans="1:8">
      <c r="A120" s="35"/>
      <c r="B120" s="5"/>
      <c r="C120" s="82"/>
      <c r="D120" s="102"/>
      <c r="E120" s="5"/>
      <c r="F120" s="5"/>
      <c r="G120" s="5"/>
      <c r="H120" s="6"/>
    </row>
    <row r="121" spans="1:8">
      <c r="A121" s="35" t="s">
        <v>105</v>
      </c>
      <c r="B121" s="363"/>
      <c r="C121" s="364"/>
      <c r="D121" s="5"/>
      <c r="E121" s="81" t="s">
        <v>106</v>
      </c>
      <c r="F121" s="164"/>
      <c r="G121" s="5"/>
      <c r="H121" s="6"/>
    </row>
    <row r="122" spans="1:8">
      <c r="A122" s="35"/>
      <c r="B122" s="5"/>
      <c r="C122" s="5"/>
      <c r="D122" s="5"/>
      <c r="E122" s="81"/>
      <c r="F122" s="5"/>
      <c r="G122" s="5"/>
      <c r="H122" s="6"/>
    </row>
    <row r="123" spans="1:8">
      <c r="A123" s="35" t="s">
        <v>107</v>
      </c>
      <c r="B123" s="363"/>
      <c r="C123" s="364"/>
      <c r="D123" s="5"/>
      <c r="E123" s="81" t="s">
        <v>106</v>
      </c>
      <c r="F123" s="164"/>
      <c r="G123" s="5"/>
      <c r="H123" s="6"/>
    </row>
    <row r="124" spans="1:8" ht="15" thickBot="1">
      <c r="A124" s="55"/>
      <c r="B124" s="57"/>
      <c r="C124" s="57"/>
      <c r="D124" s="57"/>
      <c r="E124" s="57"/>
      <c r="F124" s="57"/>
      <c r="G124" s="57"/>
      <c r="H124" s="58"/>
    </row>
  </sheetData>
  <sheetProtection algorithmName="SHA-512" hashValue="/Zp/r5IZRW+LkHjm4nodPLpsO60Uy0nFZeD0mlFf78RaaLczylJY90UA9oIGHqFIFEwz0Bi1hO1T8VWWJB/USg==" saltValue="i7rG0WGIcDpkSC2JHzjNeQ==" spinCount="100000" sheet="1" objects="1" scenarios="1" selectLockedCells="1" selectUnlockedCells="1"/>
  <mergeCells count="61">
    <mergeCell ref="B123:C123"/>
    <mergeCell ref="A77:B77"/>
    <mergeCell ref="A79:B79"/>
    <mergeCell ref="A82:H82"/>
    <mergeCell ref="F84:H85"/>
    <mergeCell ref="A86:A87"/>
    <mergeCell ref="A92:H92"/>
    <mergeCell ref="E100:H101"/>
    <mergeCell ref="A107:H107"/>
    <mergeCell ref="A111:B111"/>
    <mergeCell ref="A114:H114"/>
    <mergeCell ref="B121:C121"/>
    <mergeCell ref="A68:B68"/>
    <mergeCell ref="B59:C59"/>
    <mergeCell ref="E59:F59"/>
    <mergeCell ref="B60:C60"/>
    <mergeCell ref="E60:F60"/>
    <mergeCell ref="B61:C61"/>
    <mergeCell ref="E61:F61"/>
    <mergeCell ref="B62:C62"/>
    <mergeCell ref="E62:F62"/>
    <mergeCell ref="B63:C63"/>
    <mergeCell ref="E63:F63"/>
    <mergeCell ref="A66:B67"/>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7181"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7182"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7185"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7186"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7187"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7190"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7191"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7192"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7193"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7194"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7195"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7196"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7197"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7198"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7199"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7200"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7201"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7228" r:id="rId27" name="Check Box 60">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7229" r:id="rId28" name="Check Box 61">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7230" r:id="rId29" name="Check Box 62">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7231" r:id="rId30" name="Check Box 63">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7232" r:id="rId31" name="Check Box 64">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7233" r:id="rId32" name="Check Box 65">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7234" r:id="rId33" name="Check Box 66">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7235" r:id="rId34" name="Check Box 67">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7236" r:id="rId35" name="Check Box 68">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7237" r:id="rId36" name="Check Box 69">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mc:AlternateContent xmlns:mc="http://schemas.openxmlformats.org/markup-compatibility/2006">
          <mc:Choice Requires="x14">
            <control shapeId="7242" r:id="rId37" name="Check Box 74">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7243" r:id="rId38" name="Check Box 75">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7244" r:id="rId39" name="Check Box 76">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4"/>
  <sheetViews>
    <sheetView zoomScale="106" zoomScaleNormal="106" workbookViewId="0">
      <selection activeCell="G26" sqref="G26"/>
    </sheetView>
  </sheetViews>
  <sheetFormatPr defaultColWidth="9.08984375" defaultRowHeight="14.5"/>
  <cols>
    <col min="1" max="1" width="33.08984375"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14" t="s">
        <v>0</v>
      </c>
      <c r="B1" s="370"/>
      <c r="C1" s="370"/>
      <c r="D1" s="370"/>
      <c r="E1" s="370"/>
      <c r="F1" s="370"/>
      <c r="G1" s="370"/>
      <c r="H1" s="371"/>
    </row>
    <row r="2" spans="1:8" ht="15" thickBot="1">
      <c r="A2" s="1" t="s">
        <v>1</v>
      </c>
      <c r="B2" s="317" t="s">
        <v>155</v>
      </c>
      <c r="C2" s="318"/>
      <c r="D2" s="318"/>
      <c r="E2" s="2" t="s">
        <v>2</v>
      </c>
      <c r="F2" s="142">
        <v>44440</v>
      </c>
      <c r="G2" s="2" t="s">
        <v>3</v>
      </c>
      <c r="H2" s="143">
        <v>44804</v>
      </c>
    </row>
    <row r="3" spans="1:8">
      <c r="A3" s="3"/>
      <c r="B3" s="4"/>
      <c r="C3" s="4"/>
      <c r="D3" s="4"/>
      <c r="E3" s="5"/>
      <c r="F3" s="5"/>
      <c r="G3" s="5"/>
      <c r="H3" s="6"/>
    </row>
    <row r="4" spans="1:8">
      <c r="A4" s="7" t="s">
        <v>4</v>
      </c>
      <c r="B4" s="144"/>
      <c r="C4" s="144"/>
      <c r="D4" s="144"/>
      <c r="E4" s="319" t="s">
        <v>5</v>
      </c>
      <c r="F4" s="320"/>
      <c r="G4" s="320"/>
      <c r="H4" s="8">
        <v>2021</v>
      </c>
    </row>
    <row r="5" spans="1:8" ht="15" thickBot="1">
      <c r="A5" s="3"/>
      <c r="B5" s="4"/>
      <c r="C5" s="4"/>
      <c r="D5" s="4"/>
      <c r="E5" s="5"/>
      <c r="F5" s="5"/>
      <c r="G5" s="5"/>
      <c r="H5" s="6"/>
    </row>
    <row r="6" spans="1:8" ht="15" thickBot="1">
      <c r="A6" s="321" t="s">
        <v>6</v>
      </c>
      <c r="B6" s="315"/>
      <c r="C6" s="315"/>
      <c r="D6" s="315"/>
      <c r="E6" s="315"/>
      <c r="F6" s="315"/>
      <c r="G6" s="315"/>
      <c r="H6" s="316"/>
    </row>
    <row r="7" spans="1:8">
      <c r="A7" s="9" t="s">
        <v>7</v>
      </c>
      <c r="B7" s="322" t="s">
        <v>156</v>
      </c>
      <c r="C7" s="323"/>
      <c r="D7" s="323"/>
      <c r="E7" s="323"/>
      <c r="F7" s="323"/>
      <c r="G7" s="10" t="s">
        <v>109</v>
      </c>
      <c r="H7" s="145" t="s">
        <v>151</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t="s">
        <v>157</v>
      </c>
      <c r="C10" s="146"/>
      <c r="D10" s="146"/>
      <c r="E10" s="21" t="s">
        <v>117</v>
      </c>
      <c r="F10" s="146">
        <v>89</v>
      </c>
      <c r="G10" s="22"/>
      <c r="H10" s="147" t="s">
        <v>158</v>
      </c>
    </row>
    <row r="11" spans="1:8">
      <c r="A11" s="20"/>
      <c r="B11" s="22"/>
      <c r="C11" s="22"/>
      <c r="D11" s="22"/>
      <c r="E11" s="22"/>
      <c r="F11" s="22"/>
      <c r="G11" s="22"/>
      <c r="H11" s="6"/>
    </row>
    <row r="12" spans="1:8">
      <c r="A12" s="23" t="s">
        <v>15</v>
      </c>
      <c r="B12" s="126">
        <v>1100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v>1</v>
      </c>
      <c r="C16" s="5"/>
      <c r="D16" s="36" t="s">
        <v>20</v>
      </c>
      <c r="E16" s="148">
        <v>0</v>
      </c>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25</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13" t="s">
        <v>31</v>
      </c>
      <c r="B27" s="53"/>
      <c r="C27" s="54"/>
      <c r="D27" s="52"/>
      <c r="E27" s="52"/>
      <c r="F27" s="52"/>
      <c r="G27" s="52"/>
      <c r="H27" s="6"/>
    </row>
    <row r="28" spans="1:8">
      <c r="A28" s="313"/>
      <c r="B28" s="154" t="s">
        <v>154</v>
      </c>
      <c r="C28" s="54"/>
      <c r="D28" s="52"/>
      <c r="E28" s="52"/>
      <c r="F28" s="52"/>
      <c r="G28" s="52"/>
      <c r="H28" s="6"/>
    </row>
    <row r="29" spans="1:8" ht="15" thickBot="1">
      <c r="A29" s="55"/>
      <c r="B29" s="56"/>
      <c r="C29" s="57"/>
      <c r="D29" s="56"/>
      <c r="E29" s="56"/>
      <c r="F29" s="56"/>
      <c r="G29" s="56"/>
      <c r="H29" s="58"/>
    </row>
    <row r="30" spans="1:8" ht="15" thickBot="1">
      <c r="A30" s="321" t="s">
        <v>32</v>
      </c>
      <c r="B30" s="324"/>
      <c r="C30" s="315"/>
      <c r="D30" s="315"/>
      <c r="E30" s="315"/>
      <c r="F30" s="315"/>
      <c r="G30" s="315"/>
      <c r="H30" s="316"/>
    </row>
    <row r="31" spans="1:8">
      <c r="A31" s="59"/>
      <c r="B31" s="60"/>
      <c r="C31" s="60"/>
      <c r="D31" s="60"/>
      <c r="E31" s="60"/>
      <c r="F31" s="60"/>
      <c r="G31" s="60"/>
      <c r="H31" s="61"/>
    </row>
    <row r="32" spans="1:8">
      <c r="A32" s="62" t="s">
        <v>33</v>
      </c>
      <c r="B32" s="63"/>
      <c r="C32" s="129">
        <v>1100</v>
      </c>
      <c r="D32" s="5"/>
      <c r="E32" s="52"/>
      <c r="F32" s="52"/>
      <c r="G32" s="52"/>
      <c r="H32" s="6"/>
    </row>
    <row r="33" spans="1:8">
      <c r="A33" s="62" t="s">
        <v>34</v>
      </c>
      <c r="B33" s="64" t="s">
        <v>35</v>
      </c>
      <c r="C33" s="130">
        <v>25</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1075</v>
      </c>
      <c r="D35" s="65"/>
      <c r="E35" s="65"/>
      <c r="F35" s="65"/>
      <c r="G35" s="5"/>
      <c r="H35" s="6"/>
    </row>
    <row r="36" spans="1:8" ht="15" thickBot="1">
      <c r="A36" s="62"/>
      <c r="B36" s="63"/>
      <c r="C36" s="67"/>
      <c r="D36" s="65"/>
      <c r="E36" s="65"/>
      <c r="F36" s="65"/>
      <c r="G36" s="5"/>
      <c r="H36" s="6"/>
    </row>
    <row r="37" spans="1:8">
      <c r="A37" s="325" t="s">
        <v>42</v>
      </c>
      <c r="B37" s="324"/>
      <c r="C37" s="324"/>
      <c r="D37" s="324"/>
      <c r="E37" s="324"/>
      <c r="F37" s="324"/>
      <c r="G37" s="324"/>
      <c r="H37" s="326"/>
    </row>
    <row r="38" spans="1:8" ht="67.5" customHeight="1">
      <c r="A38" s="68"/>
      <c r="B38" s="327" t="s">
        <v>43</v>
      </c>
      <c r="C38" s="328"/>
      <c r="D38" s="170" t="s">
        <v>44</v>
      </c>
      <c r="E38" s="171" t="s">
        <v>45</v>
      </c>
      <c r="F38" s="69" t="s">
        <v>46</v>
      </c>
      <c r="G38" s="329" t="s">
        <v>47</v>
      </c>
      <c r="H38" s="330"/>
    </row>
    <row r="39" spans="1:8">
      <c r="A39" s="70">
        <v>1</v>
      </c>
      <c r="B39" s="331" t="s">
        <v>156</v>
      </c>
      <c r="C39" s="332"/>
      <c r="D39" s="155">
        <v>0</v>
      </c>
      <c r="E39" s="155">
        <v>950</v>
      </c>
      <c r="F39" s="167" t="s">
        <v>159</v>
      </c>
      <c r="G39" s="333">
        <v>950</v>
      </c>
      <c r="H39" s="334"/>
    </row>
    <row r="40" spans="1:8">
      <c r="A40" s="70">
        <v>2</v>
      </c>
      <c r="B40" s="331"/>
      <c r="C40" s="332"/>
      <c r="D40" s="155">
        <v>0</v>
      </c>
      <c r="E40" s="155">
        <v>0</v>
      </c>
      <c r="F40" s="167" t="s">
        <v>65</v>
      </c>
      <c r="G40" s="333">
        <v>0</v>
      </c>
      <c r="H40" s="334"/>
    </row>
    <row r="41" spans="1:8">
      <c r="A41" s="70">
        <v>3</v>
      </c>
      <c r="B41" s="331"/>
      <c r="C41" s="332"/>
      <c r="D41" s="155">
        <v>0</v>
      </c>
      <c r="E41" s="155">
        <v>0</v>
      </c>
      <c r="F41" s="167" t="s">
        <v>65</v>
      </c>
      <c r="G41" s="333">
        <v>0</v>
      </c>
      <c r="H41" s="334"/>
    </row>
    <row r="42" spans="1:8">
      <c r="A42" s="70">
        <v>4</v>
      </c>
      <c r="B42" s="331"/>
      <c r="C42" s="332"/>
      <c r="D42" s="155">
        <v>0</v>
      </c>
      <c r="E42" s="155">
        <v>0</v>
      </c>
      <c r="F42" s="167" t="s">
        <v>65</v>
      </c>
      <c r="G42" s="333">
        <v>0</v>
      </c>
      <c r="H42" s="334"/>
    </row>
    <row r="43" spans="1:8">
      <c r="A43" s="70">
        <v>5</v>
      </c>
      <c r="B43" s="331"/>
      <c r="C43" s="332"/>
      <c r="D43" s="155">
        <v>0</v>
      </c>
      <c r="E43" s="155">
        <v>0</v>
      </c>
      <c r="F43" s="167" t="s">
        <v>65</v>
      </c>
      <c r="G43" s="333">
        <v>0</v>
      </c>
      <c r="H43" s="334"/>
    </row>
    <row r="44" spans="1:8">
      <c r="A44" s="70">
        <v>6</v>
      </c>
      <c r="B44" s="331"/>
      <c r="C44" s="332"/>
      <c r="D44" s="155">
        <v>0</v>
      </c>
      <c r="E44" s="155">
        <v>0</v>
      </c>
      <c r="F44" s="167" t="s">
        <v>65</v>
      </c>
      <c r="G44" s="333">
        <v>0</v>
      </c>
      <c r="H44" s="334"/>
    </row>
    <row r="45" spans="1:8">
      <c r="A45" s="70">
        <v>7</v>
      </c>
      <c r="B45" s="331"/>
      <c r="C45" s="332"/>
      <c r="D45" s="155">
        <v>0</v>
      </c>
      <c r="E45" s="155">
        <v>0</v>
      </c>
      <c r="F45" s="167" t="s">
        <v>65</v>
      </c>
      <c r="G45" s="333">
        <v>0</v>
      </c>
      <c r="H45" s="334"/>
    </row>
    <row r="46" spans="1:8">
      <c r="A46" s="70">
        <v>8</v>
      </c>
      <c r="B46" s="337"/>
      <c r="C46" s="338"/>
      <c r="D46" s="156">
        <v>0</v>
      </c>
      <c r="E46" s="156">
        <v>0</v>
      </c>
      <c r="F46" s="167" t="s">
        <v>65</v>
      </c>
      <c r="G46" s="333">
        <v>0</v>
      </c>
      <c r="H46" s="334"/>
    </row>
    <row r="47" spans="1:8">
      <c r="A47" s="71"/>
      <c r="B47" s="369" t="s">
        <v>48</v>
      </c>
      <c r="C47" s="369"/>
      <c r="D47" s="369"/>
      <c r="E47" s="369"/>
      <c r="F47" s="369"/>
      <c r="G47" s="36" t="s">
        <v>49</v>
      </c>
      <c r="H47" s="135">
        <v>0</v>
      </c>
    </row>
    <row r="48" spans="1:8">
      <c r="A48" s="73"/>
      <c r="B48" s="36"/>
      <c r="C48" s="36"/>
      <c r="D48" s="36"/>
      <c r="E48" s="36"/>
      <c r="F48" s="36" t="s">
        <v>50</v>
      </c>
      <c r="G48" s="36" t="s">
        <v>51</v>
      </c>
      <c r="H48" s="135">
        <v>950</v>
      </c>
    </row>
    <row r="49" spans="1:8">
      <c r="A49" s="73"/>
      <c r="B49" s="36"/>
      <c r="C49" s="36"/>
      <c r="D49" s="36"/>
      <c r="E49" s="36"/>
      <c r="F49" s="36"/>
      <c r="G49" s="36"/>
      <c r="H49" s="74"/>
    </row>
    <row r="50" spans="1:8" ht="27.5" customHeight="1">
      <c r="A50" s="341" t="s">
        <v>48</v>
      </c>
      <c r="B50" s="342"/>
      <c r="C50" s="342"/>
      <c r="D50" s="133">
        <v>0</v>
      </c>
      <c r="E50" s="5" t="s">
        <v>49</v>
      </c>
      <c r="F50" s="5"/>
      <c r="G50" s="5"/>
      <c r="H50" s="6"/>
    </row>
    <row r="51" spans="1:8">
      <c r="A51" s="62" t="s">
        <v>17</v>
      </c>
      <c r="B51" s="5"/>
      <c r="C51" s="75"/>
      <c r="D51" s="76">
        <v>0.3</v>
      </c>
      <c r="E51" s="5" t="s">
        <v>111</v>
      </c>
      <c r="F51" s="5"/>
      <c r="G51" s="5"/>
      <c r="H51" s="6"/>
    </row>
    <row r="52" spans="1:8">
      <c r="A52" s="35" t="s">
        <v>53</v>
      </c>
      <c r="B52" s="5"/>
      <c r="C52" s="36" t="s">
        <v>54</v>
      </c>
      <c r="D52" s="134">
        <v>0</v>
      </c>
      <c r="E52" s="5"/>
      <c r="F52" s="5"/>
      <c r="G52" s="5"/>
      <c r="H52" s="6"/>
    </row>
    <row r="53" spans="1:8" ht="15" thickBot="1">
      <c r="A53" s="77"/>
      <c r="B53" s="78"/>
      <c r="C53" s="78"/>
      <c r="D53" s="57"/>
      <c r="E53" s="57"/>
      <c r="F53" s="57"/>
      <c r="G53" s="57"/>
      <c r="H53" s="58"/>
    </row>
    <row r="54" spans="1:8" ht="32.75" customHeight="1">
      <c r="A54" s="343" t="s">
        <v>55</v>
      </c>
      <c r="B54" s="344"/>
      <c r="C54" s="344"/>
      <c r="D54" s="344"/>
      <c r="E54" s="344"/>
      <c r="F54" s="344"/>
      <c r="G54" s="79"/>
      <c r="H54" s="172"/>
    </row>
    <row r="55" spans="1:8" ht="25.5" customHeight="1">
      <c r="A55" s="80"/>
      <c r="B55" s="327" t="s">
        <v>43</v>
      </c>
      <c r="C55" s="328"/>
      <c r="D55" s="69" t="s">
        <v>56</v>
      </c>
      <c r="E55" s="335" t="s">
        <v>57</v>
      </c>
      <c r="F55" s="336"/>
      <c r="G55" s="5"/>
      <c r="H55" s="6"/>
    </row>
    <row r="56" spans="1:8">
      <c r="A56" s="70">
        <v>1</v>
      </c>
      <c r="B56" s="345" t="s">
        <v>156</v>
      </c>
      <c r="C56" s="346"/>
      <c r="D56" s="157">
        <v>1</v>
      </c>
      <c r="E56" s="347">
        <v>390</v>
      </c>
      <c r="F56" s="348"/>
      <c r="G56" s="5"/>
      <c r="H56" s="6"/>
    </row>
    <row r="57" spans="1:8">
      <c r="A57" s="70">
        <v>2</v>
      </c>
      <c r="B57" s="345" t="s">
        <v>65</v>
      </c>
      <c r="C57" s="346"/>
      <c r="D57" s="157"/>
      <c r="E57" s="347">
        <v>0</v>
      </c>
      <c r="F57" s="348"/>
      <c r="G57" s="5"/>
      <c r="H57" s="6"/>
    </row>
    <row r="58" spans="1:8">
      <c r="A58" s="70">
        <v>3</v>
      </c>
      <c r="B58" s="345" t="s">
        <v>65</v>
      </c>
      <c r="C58" s="346"/>
      <c r="D58" s="157"/>
      <c r="E58" s="347">
        <v>0</v>
      </c>
      <c r="F58" s="348"/>
      <c r="G58" s="5"/>
      <c r="H58" s="6"/>
    </row>
    <row r="59" spans="1:8">
      <c r="A59" s="70">
        <v>4</v>
      </c>
      <c r="B59" s="345" t="s">
        <v>65</v>
      </c>
      <c r="C59" s="346"/>
      <c r="D59" s="157"/>
      <c r="E59" s="347">
        <v>0</v>
      </c>
      <c r="F59" s="348"/>
      <c r="G59" s="5"/>
      <c r="H59" s="6"/>
    </row>
    <row r="60" spans="1:8">
      <c r="A60" s="70">
        <v>5</v>
      </c>
      <c r="B60" s="345" t="s">
        <v>65</v>
      </c>
      <c r="C60" s="346"/>
      <c r="D60" s="157"/>
      <c r="E60" s="347">
        <v>0</v>
      </c>
      <c r="F60" s="348"/>
      <c r="G60" s="5"/>
      <c r="H60" s="6"/>
    </row>
    <row r="61" spans="1:8">
      <c r="A61" s="70">
        <v>6</v>
      </c>
      <c r="B61" s="345" t="s">
        <v>65</v>
      </c>
      <c r="C61" s="346"/>
      <c r="D61" s="157"/>
      <c r="E61" s="347">
        <v>0</v>
      </c>
      <c r="F61" s="348"/>
      <c r="G61" s="5"/>
      <c r="H61" s="6"/>
    </row>
    <row r="62" spans="1:8">
      <c r="A62" s="70">
        <v>7</v>
      </c>
      <c r="B62" s="345" t="s">
        <v>65</v>
      </c>
      <c r="C62" s="346"/>
      <c r="D62" s="157"/>
      <c r="E62" s="347">
        <v>0</v>
      </c>
      <c r="F62" s="348"/>
      <c r="G62" s="5"/>
      <c r="H62" s="6"/>
    </row>
    <row r="63" spans="1:8">
      <c r="A63" s="71">
        <v>8</v>
      </c>
      <c r="B63" s="345" t="s">
        <v>65</v>
      </c>
      <c r="C63" s="346"/>
      <c r="D63" s="158"/>
      <c r="E63" s="349">
        <v>0</v>
      </c>
      <c r="F63" s="350"/>
      <c r="G63" s="5"/>
      <c r="H63" s="6"/>
    </row>
    <row r="64" spans="1:8">
      <c r="A64" s="73"/>
      <c r="B64" s="39"/>
      <c r="C64" s="39"/>
      <c r="D64" s="36" t="s">
        <v>58</v>
      </c>
      <c r="E64" s="36" t="s">
        <v>59</v>
      </c>
      <c r="F64" s="136">
        <v>390</v>
      </c>
      <c r="G64" s="5"/>
      <c r="H64" s="6"/>
    </row>
    <row r="65" spans="1:8">
      <c r="A65" s="73"/>
      <c r="B65" s="36"/>
      <c r="C65" s="36"/>
      <c r="D65" s="36"/>
      <c r="E65" s="5"/>
      <c r="F65" s="36"/>
      <c r="G65" s="5"/>
      <c r="H65" s="6"/>
    </row>
    <row r="66" spans="1:8" ht="14.25" customHeight="1">
      <c r="A66" s="351" t="s">
        <v>60</v>
      </c>
      <c r="B66" s="352"/>
      <c r="C66" s="159"/>
      <c r="D66" s="159"/>
      <c r="E66" s="144"/>
      <c r="F66" s="159"/>
      <c r="G66" s="160"/>
      <c r="H66" s="6"/>
    </row>
    <row r="67" spans="1:8" ht="24" customHeight="1">
      <c r="A67" s="351"/>
      <c r="B67" s="352"/>
      <c r="C67" s="159"/>
      <c r="D67" s="159"/>
      <c r="E67" s="144"/>
      <c r="F67" s="159"/>
      <c r="G67" s="144"/>
      <c r="H67" s="6"/>
    </row>
    <row r="68" spans="1:8">
      <c r="A68" s="353" t="s">
        <v>65</v>
      </c>
      <c r="B68" s="354"/>
      <c r="C68" s="36"/>
      <c r="D68" s="36"/>
      <c r="E68" s="5"/>
      <c r="F68" s="36"/>
      <c r="G68" s="5"/>
      <c r="H68" s="6"/>
    </row>
    <row r="69" spans="1:8">
      <c r="A69" s="35"/>
      <c r="B69" s="81" t="s">
        <v>61</v>
      </c>
      <c r="C69" s="36" t="s">
        <v>59</v>
      </c>
      <c r="D69" s="175">
        <v>390</v>
      </c>
      <c r="E69" s="5"/>
      <c r="F69" s="81"/>
      <c r="G69" s="36"/>
      <c r="H69" s="72"/>
    </row>
    <row r="70" spans="1:8" ht="14" customHeight="1">
      <c r="A70" s="35"/>
      <c r="B70" s="81" t="s">
        <v>62</v>
      </c>
      <c r="C70" s="82" t="s">
        <v>63</v>
      </c>
      <c r="D70" s="175">
        <v>92.23</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297.77</v>
      </c>
      <c r="E73" s="5"/>
      <c r="F73" s="5"/>
      <c r="G73" s="36"/>
      <c r="H73" s="72"/>
    </row>
    <row r="74" spans="1:8">
      <c r="A74" s="35"/>
      <c r="B74" s="36"/>
      <c r="C74" s="36"/>
      <c r="D74" s="87"/>
      <c r="E74" s="5"/>
      <c r="F74" s="5"/>
      <c r="G74" s="36"/>
      <c r="H74" s="72"/>
    </row>
    <row r="75" spans="1:8">
      <c r="A75" s="35" t="s">
        <v>68</v>
      </c>
      <c r="B75" s="36"/>
      <c r="C75" s="36" t="s">
        <v>51</v>
      </c>
      <c r="D75" s="175">
        <v>950</v>
      </c>
      <c r="E75" s="5"/>
      <c r="F75" s="5"/>
      <c r="G75" s="36"/>
      <c r="H75" s="72"/>
    </row>
    <row r="76" spans="1:8">
      <c r="A76" s="35" t="s">
        <v>17</v>
      </c>
      <c r="B76" s="36"/>
      <c r="C76" s="36"/>
      <c r="D76" s="88">
        <v>0.3</v>
      </c>
      <c r="E76" s="5" t="s">
        <v>52</v>
      </c>
      <c r="F76" s="5"/>
      <c r="G76" s="36"/>
      <c r="H76" s="72"/>
    </row>
    <row r="77" spans="1:8" ht="27.5" customHeight="1">
      <c r="A77" s="357" t="s">
        <v>113</v>
      </c>
      <c r="B77" s="356"/>
      <c r="C77" s="36" t="s">
        <v>70</v>
      </c>
      <c r="D77" s="134">
        <v>285</v>
      </c>
      <c r="E77" s="5"/>
      <c r="F77" s="5"/>
      <c r="G77" s="36"/>
      <c r="H77" s="72"/>
    </row>
    <row r="78" spans="1:8">
      <c r="A78" s="62"/>
      <c r="B78" s="36"/>
      <c r="C78" s="36"/>
      <c r="D78" s="89"/>
      <c r="E78" s="5"/>
      <c r="F78" s="5"/>
      <c r="G78" s="36"/>
      <c r="H78" s="72"/>
    </row>
    <row r="79" spans="1:8" ht="26.75" customHeight="1">
      <c r="A79" s="357" t="s">
        <v>113</v>
      </c>
      <c r="B79" s="320"/>
      <c r="C79" s="36" t="s">
        <v>72</v>
      </c>
      <c r="D79" s="137">
        <v>297.77</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58" t="s">
        <v>74</v>
      </c>
      <c r="B82" s="359"/>
      <c r="C82" s="359"/>
      <c r="D82" s="359"/>
      <c r="E82" s="359"/>
      <c r="F82" s="359"/>
      <c r="G82" s="359"/>
      <c r="H82" s="360"/>
    </row>
    <row r="83" spans="1:8">
      <c r="A83" s="35"/>
      <c r="B83" s="47"/>
      <c r="C83" s="25"/>
      <c r="D83" s="93"/>
      <c r="E83" s="43"/>
      <c r="F83" s="43"/>
      <c r="G83" s="43"/>
      <c r="H83" s="94"/>
    </row>
    <row r="84" spans="1:8">
      <c r="A84" s="23" t="s">
        <v>75</v>
      </c>
      <c r="B84" s="47"/>
      <c r="C84" s="25"/>
      <c r="D84" s="138">
        <v>297.77</v>
      </c>
      <c r="E84" s="5" t="s">
        <v>76</v>
      </c>
      <c r="F84" s="361" t="s">
        <v>65</v>
      </c>
      <c r="G84" s="361"/>
      <c r="H84" s="362"/>
    </row>
    <row r="85" spans="1:8">
      <c r="A85" s="31"/>
      <c r="B85" s="41"/>
      <c r="C85" s="41"/>
      <c r="D85" s="95"/>
      <c r="E85" s="5"/>
      <c r="F85" s="361"/>
      <c r="G85" s="361"/>
      <c r="H85" s="362"/>
    </row>
    <row r="86" spans="1:8" ht="14.25" customHeight="1">
      <c r="A86" s="313" t="s">
        <v>77</v>
      </c>
      <c r="B86" s="81" t="s">
        <v>78</v>
      </c>
      <c r="C86" s="82" t="s">
        <v>63</v>
      </c>
      <c r="D86" s="181">
        <v>0</v>
      </c>
      <c r="E86" s="85"/>
      <c r="F86" s="5"/>
      <c r="G86" s="5"/>
      <c r="H86" s="6"/>
    </row>
    <row r="87" spans="1:8">
      <c r="A87" s="313"/>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297.77</v>
      </c>
      <c r="E90" s="5"/>
      <c r="F90" s="97"/>
      <c r="G90" s="5"/>
      <c r="H90" s="6"/>
    </row>
    <row r="91" spans="1:8" ht="15" thickBot="1">
      <c r="A91" s="23"/>
      <c r="B91" s="5"/>
      <c r="C91" s="36"/>
      <c r="D91" s="180"/>
      <c r="E91" s="5"/>
      <c r="F91" s="97"/>
      <c r="G91" s="5"/>
      <c r="H91" s="6"/>
    </row>
    <row r="92" spans="1:8" ht="15" thickBot="1">
      <c r="A92" s="321" t="s">
        <v>84</v>
      </c>
      <c r="B92" s="315"/>
      <c r="C92" s="315"/>
      <c r="D92" s="315"/>
      <c r="E92" s="315"/>
      <c r="F92" s="315"/>
      <c r="G92" s="315"/>
      <c r="H92" s="316"/>
    </row>
    <row r="93" spans="1:8">
      <c r="A93" s="23"/>
      <c r="B93" s="5"/>
      <c r="C93" s="36"/>
      <c r="D93" s="180"/>
      <c r="E93" s="5"/>
      <c r="F93" s="97"/>
      <c r="G93" s="5"/>
      <c r="H93" s="6"/>
    </row>
    <row r="94" spans="1:8">
      <c r="A94" s="23" t="s">
        <v>33</v>
      </c>
      <c r="B94" s="5"/>
      <c r="C94" s="36"/>
      <c r="D94" s="181">
        <v>1100</v>
      </c>
      <c r="E94" s="5"/>
      <c r="F94" s="97"/>
      <c r="G94" s="5"/>
      <c r="H94" s="6"/>
    </row>
    <row r="95" spans="1:8">
      <c r="A95" s="23"/>
      <c r="B95" s="5"/>
      <c r="C95" s="54"/>
      <c r="D95" s="98"/>
      <c r="E95" s="5"/>
      <c r="F95" s="97"/>
      <c r="G95" s="5"/>
      <c r="H95" s="6"/>
    </row>
    <row r="96" spans="1:8">
      <c r="A96" s="39" t="s">
        <v>34</v>
      </c>
      <c r="B96" s="81" t="s">
        <v>78</v>
      </c>
      <c r="C96" s="82" t="s">
        <v>63</v>
      </c>
      <c r="D96" s="181">
        <v>44</v>
      </c>
      <c r="E96" s="5"/>
      <c r="F96" s="97"/>
      <c r="G96" s="5"/>
      <c r="H96" s="6"/>
    </row>
    <row r="97" spans="1:8">
      <c r="A97" s="62"/>
      <c r="B97" s="81" t="s">
        <v>79</v>
      </c>
      <c r="C97" s="82" t="s">
        <v>63</v>
      </c>
      <c r="D97" s="181">
        <v>12</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65" t="s">
        <v>65</v>
      </c>
      <c r="F100" s="365"/>
      <c r="G100" s="365"/>
      <c r="H100" s="366"/>
    </row>
    <row r="101" spans="1:8">
      <c r="A101" s="23"/>
      <c r="B101" s="81" t="s">
        <v>114</v>
      </c>
      <c r="C101" s="82" t="s">
        <v>63</v>
      </c>
      <c r="D101" s="181">
        <v>25</v>
      </c>
      <c r="E101" s="365"/>
      <c r="F101" s="365"/>
      <c r="G101" s="365"/>
      <c r="H101" s="366"/>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1019</v>
      </c>
      <c r="E104" s="5"/>
      <c r="F104" s="97"/>
      <c r="G104" s="5"/>
      <c r="H104" s="6"/>
    </row>
    <row r="105" spans="1:8">
      <c r="A105" s="23" t="s">
        <v>89</v>
      </c>
      <c r="B105" s="5"/>
      <c r="C105" s="36" t="s">
        <v>90</v>
      </c>
      <c r="D105" s="181">
        <v>254.75</v>
      </c>
      <c r="E105" s="5" t="s">
        <v>91</v>
      </c>
      <c r="F105" s="97"/>
      <c r="G105" s="5"/>
      <c r="H105" s="6"/>
    </row>
    <row r="106" spans="1:8" ht="15" thickBot="1">
      <c r="A106" s="5"/>
      <c r="B106" s="5"/>
      <c r="C106" s="5"/>
      <c r="D106" s="5"/>
      <c r="E106" s="5"/>
      <c r="F106" s="5"/>
      <c r="G106" s="5"/>
      <c r="H106" s="6"/>
    </row>
    <row r="107" spans="1:8" ht="15" thickBot="1">
      <c r="A107" s="321" t="s">
        <v>92</v>
      </c>
      <c r="B107" s="315"/>
      <c r="C107" s="315"/>
      <c r="D107" s="315"/>
      <c r="E107" s="315"/>
      <c r="F107" s="315"/>
      <c r="G107" s="315"/>
      <c r="H107" s="316"/>
    </row>
    <row r="108" spans="1:8">
      <c r="A108" s="59"/>
      <c r="B108" s="60"/>
      <c r="C108" s="60"/>
      <c r="D108" s="60"/>
      <c r="E108" s="60"/>
      <c r="F108" s="60"/>
      <c r="G108" s="60"/>
      <c r="H108" s="61"/>
    </row>
    <row r="109" spans="1:8">
      <c r="A109" s="35" t="s">
        <v>39</v>
      </c>
      <c r="B109" s="5"/>
      <c r="C109" s="5"/>
      <c r="D109" s="129">
        <v>1075</v>
      </c>
      <c r="E109" s="5" t="s">
        <v>93</v>
      </c>
      <c r="F109" s="5"/>
      <c r="G109" s="5"/>
      <c r="H109" s="6"/>
    </row>
    <row r="110" spans="1:8">
      <c r="A110" s="35" t="s">
        <v>94</v>
      </c>
      <c r="B110" s="5"/>
      <c r="C110" s="82" t="s">
        <v>63</v>
      </c>
      <c r="D110" s="129">
        <v>297.77</v>
      </c>
      <c r="E110" s="54" t="s">
        <v>95</v>
      </c>
      <c r="F110" s="5"/>
      <c r="G110" s="5"/>
      <c r="H110" s="6"/>
    </row>
    <row r="111" spans="1:8">
      <c r="A111" s="367" t="s">
        <v>96</v>
      </c>
      <c r="B111" s="368"/>
      <c r="C111" s="82" t="s">
        <v>63</v>
      </c>
      <c r="D111" s="163">
        <v>0</v>
      </c>
      <c r="E111" s="54" t="s">
        <v>97</v>
      </c>
      <c r="F111" s="5"/>
      <c r="G111" s="5"/>
      <c r="H111" s="6"/>
    </row>
    <row r="112" spans="1:8">
      <c r="A112" s="23" t="s">
        <v>98</v>
      </c>
      <c r="B112" s="5"/>
      <c r="C112" s="36" t="s">
        <v>99</v>
      </c>
      <c r="D112" s="139">
        <v>777</v>
      </c>
      <c r="E112" s="5" t="s">
        <v>100</v>
      </c>
      <c r="F112" s="5"/>
      <c r="G112" s="5"/>
      <c r="H112" s="6"/>
    </row>
    <row r="113" spans="1:8" ht="15" thickBot="1">
      <c r="A113" s="23"/>
      <c r="B113" s="5"/>
      <c r="C113" s="81"/>
      <c r="D113" s="101"/>
      <c r="E113" s="29"/>
      <c r="F113" s="5"/>
      <c r="G113" s="5"/>
      <c r="H113" s="6"/>
    </row>
    <row r="114" spans="1:8" ht="15" thickBot="1">
      <c r="A114" s="321" t="s">
        <v>101</v>
      </c>
      <c r="B114" s="315"/>
      <c r="C114" s="315"/>
      <c r="D114" s="315"/>
      <c r="E114" s="315"/>
      <c r="F114" s="315"/>
      <c r="G114" s="315"/>
      <c r="H114" s="316"/>
    </row>
    <row r="115" spans="1:8">
      <c r="A115" s="59"/>
      <c r="B115" s="60"/>
      <c r="C115" s="60"/>
      <c r="D115" s="60"/>
      <c r="E115" s="60"/>
      <c r="F115" s="60"/>
      <c r="G115" s="60"/>
      <c r="H115" s="61"/>
    </row>
    <row r="116" spans="1:8">
      <c r="A116" s="35" t="s">
        <v>33</v>
      </c>
      <c r="B116" s="5"/>
      <c r="C116" s="5"/>
      <c r="D116" s="130">
        <v>1100</v>
      </c>
      <c r="E116" s="5"/>
      <c r="F116" s="5"/>
      <c r="G116" s="5"/>
      <c r="H116" s="6"/>
    </row>
    <row r="117" spans="1:8">
      <c r="A117" s="62" t="s">
        <v>37</v>
      </c>
      <c r="B117" s="5"/>
      <c r="C117" s="82" t="s">
        <v>63</v>
      </c>
      <c r="D117" s="130">
        <v>0</v>
      </c>
      <c r="E117" s="5"/>
      <c r="F117" s="5"/>
      <c r="G117" s="5"/>
      <c r="H117" s="6"/>
    </row>
    <row r="118" spans="1:8">
      <c r="A118" s="35" t="s">
        <v>102</v>
      </c>
      <c r="B118" s="5"/>
      <c r="C118" s="82" t="s">
        <v>63</v>
      </c>
      <c r="D118" s="140">
        <v>777</v>
      </c>
      <c r="E118" s="5"/>
      <c r="F118" s="5"/>
      <c r="G118" s="5"/>
      <c r="H118" s="6"/>
    </row>
    <row r="119" spans="1:8">
      <c r="A119" s="23" t="s">
        <v>103</v>
      </c>
      <c r="B119" s="5"/>
      <c r="C119" s="36" t="s">
        <v>104</v>
      </c>
      <c r="D119" s="141">
        <v>323</v>
      </c>
      <c r="E119" s="5" t="s">
        <v>100</v>
      </c>
      <c r="F119" s="5"/>
      <c r="G119" s="5"/>
      <c r="H119" s="6"/>
    </row>
    <row r="120" spans="1:8">
      <c r="A120" s="35"/>
      <c r="B120" s="5"/>
      <c r="C120" s="82"/>
      <c r="D120" s="102"/>
      <c r="E120" s="5"/>
      <c r="F120" s="5"/>
      <c r="G120" s="5"/>
      <c r="H120" s="6"/>
    </row>
    <row r="121" spans="1:8">
      <c r="A121" s="35" t="s">
        <v>105</v>
      </c>
      <c r="B121" s="363" t="s">
        <v>160</v>
      </c>
      <c r="C121" s="364"/>
      <c r="D121" s="5"/>
      <c r="E121" s="81" t="s">
        <v>106</v>
      </c>
      <c r="F121" s="164">
        <v>44362</v>
      </c>
      <c r="G121" s="5"/>
      <c r="H121" s="6"/>
    </row>
    <row r="122" spans="1:8">
      <c r="A122" s="35"/>
      <c r="B122" s="5"/>
      <c r="C122" s="5"/>
      <c r="D122" s="5"/>
      <c r="E122" s="81"/>
      <c r="F122" s="5"/>
      <c r="G122" s="5"/>
      <c r="H122" s="6"/>
    </row>
    <row r="123" spans="1:8">
      <c r="A123" s="35" t="s">
        <v>107</v>
      </c>
      <c r="B123" s="363" t="s">
        <v>161</v>
      </c>
      <c r="C123" s="364"/>
      <c r="D123" s="5"/>
      <c r="E123" s="81" t="s">
        <v>106</v>
      </c>
      <c r="F123" s="164">
        <v>44363</v>
      </c>
      <c r="G123" s="5"/>
      <c r="H123" s="6"/>
    </row>
    <row r="124" spans="1:8" ht="15" thickBot="1">
      <c r="A124" s="55"/>
      <c r="B124" s="57"/>
      <c r="C124" s="57"/>
      <c r="D124" s="57"/>
      <c r="E124" s="57"/>
      <c r="F124" s="57"/>
      <c r="G124" s="57"/>
      <c r="H124" s="58"/>
    </row>
  </sheetData>
  <sheetProtection algorithmName="SHA-512" hashValue="pG3/yZRwMU0JnCwpUcRs6+0GCDCn7wgknBngNw0mIiaN5wNDjy0sulENcIZBgiWgPUqeSckh7ARnpCt8p8kXLQ==" saltValue="J3UHUMbstmRkewPG37yPkQ==" spinCount="100000" sheet="1" objects="1" scenarios="1" selectLockedCells="1" selectUnlockedCells="1"/>
  <mergeCells count="61">
    <mergeCell ref="B123:C123"/>
    <mergeCell ref="A77:B77"/>
    <mergeCell ref="A79:B79"/>
    <mergeCell ref="A82:H82"/>
    <mergeCell ref="F84:H85"/>
    <mergeCell ref="A86:A87"/>
    <mergeCell ref="A92:H92"/>
    <mergeCell ref="E100:H101"/>
    <mergeCell ref="A107:H107"/>
    <mergeCell ref="A111:B111"/>
    <mergeCell ref="A114:H114"/>
    <mergeCell ref="B121:C121"/>
    <mergeCell ref="A68:B68"/>
    <mergeCell ref="B59:C59"/>
    <mergeCell ref="E59:F59"/>
    <mergeCell ref="B60:C60"/>
    <mergeCell ref="E60:F60"/>
    <mergeCell ref="B61:C61"/>
    <mergeCell ref="E61:F61"/>
    <mergeCell ref="B62:C62"/>
    <mergeCell ref="E62:F62"/>
    <mergeCell ref="B63:C63"/>
    <mergeCell ref="E63:F63"/>
    <mergeCell ref="A66:B67"/>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3328"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3329"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13330"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3331"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3334"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3335"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13336"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3337"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3338"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13339"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13340"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3341"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3342"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13343"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13344"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3345"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3348" r:id="rId27" name="Check Box 36">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3349" r:id="rId28" name="Check Box 37">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13350" r:id="rId29" name="Check Box 38">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13351" r:id="rId30" name="Check Box 39">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13352" r:id="rId31" name="Check Box 40">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13353" r:id="rId32" name="Check Box 41">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13354" r:id="rId33" name="Check Box 42">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13355" r:id="rId34" name="Check Box 43">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3356" r:id="rId35" name="Check Box 44">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13357" r:id="rId36" name="Check Box 45">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mc:AlternateContent xmlns:mc="http://schemas.openxmlformats.org/markup-compatibility/2006">
          <mc:Choice Requires="x14">
            <control shapeId="13358" r:id="rId37" name="Check Box 46">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13359" r:id="rId38" name="Check Box 47">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3360" r:id="rId39" name="Check Box 48">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4"/>
  <sheetViews>
    <sheetView zoomScale="80" zoomScaleNormal="80" workbookViewId="0">
      <selection activeCell="I23" sqref="I23"/>
    </sheetView>
  </sheetViews>
  <sheetFormatPr defaultColWidth="9.08984375" defaultRowHeight="14.5"/>
  <cols>
    <col min="1" max="1" width="33"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14" t="s">
        <v>0</v>
      </c>
      <c r="B1" s="370"/>
      <c r="C1" s="370"/>
      <c r="D1" s="370"/>
      <c r="E1" s="370"/>
      <c r="F1" s="370"/>
      <c r="G1" s="370"/>
      <c r="H1" s="371"/>
    </row>
    <row r="2" spans="1:8" ht="15" thickBot="1">
      <c r="A2" s="1" t="s">
        <v>1</v>
      </c>
      <c r="B2" s="317" t="s">
        <v>162</v>
      </c>
      <c r="C2" s="318"/>
      <c r="D2" s="318"/>
      <c r="E2" s="2" t="s">
        <v>2</v>
      </c>
      <c r="F2" s="142">
        <v>44440</v>
      </c>
      <c r="G2" s="2" t="s">
        <v>3</v>
      </c>
      <c r="H2" s="143">
        <v>44804</v>
      </c>
    </row>
    <row r="3" spans="1:8">
      <c r="A3" s="3"/>
      <c r="B3" s="4"/>
      <c r="C3" s="4"/>
      <c r="D3" s="4"/>
      <c r="E3" s="5"/>
      <c r="F3" s="5"/>
      <c r="G3" s="5"/>
      <c r="H3" s="6"/>
    </row>
    <row r="4" spans="1:8">
      <c r="A4" s="7" t="s">
        <v>4</v>
      </c>
      <c r="B4" s="144"/>
      <c r="C4" s="144"/>
      <c r="D4" s="144"/>
      <c r="E4" s="319" t="s">
        <v>5</v>
      </c>
      <c r="F4" s="320"/>
      <c r="G4" s="320"/>
      <c r="H4" s="8">
        <v>2021</v>
      </c>
    </row>
    <row r="5" spans="1:8" ht="15" thickBot="1">
      <c r="A5" s="3"/>
      <c r="B5" s="4"/>
      <c r="C5" s="4"/>
      <c r="D5" s="4"/>
      <c r="E5" s="5"/>
      <c r="F5" s="5"/>
      <c r="G5" s="5"/>
      <c r="H5" s="6"/>
    </row>
    <row r="6" spans="1:8" ht="15" thickBot="1">
      <c r="A6" s="321" t="s">
        <v>6</v>
      </c>
      <c r="B6" s="315"/>
      <c r="C6" s="315"/>
      <c r="D6" s="315"/>
      <c r="E6" s="315"/>
      <c r="F6" s="315"/>
      <c r="G6" s="315"/>
      <c r="H6" s="316"/>
    </row>
    <row r="7" spans="1:8">
      <c r="A7" s="9" t="s">
        <v>7</v>
      </c>
      <c r="B7" s="322" t="s">
        <v>163</v>
      </c>
      <c r="C7" s="323"/>
      <c r="D7" s="323"/>
      <c r="E7" s="323"/>
      <c r="F7" s="323"/>
      <c r="G7" s="10" t="s">
        <v>109</v>
      </c>
      <c r="H7" s="145" t="s">
        <v>151</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t="s">
        <v>164</v>
      </c>
      <c r="C10" s="146"/>
      <c r="D10" s="146"/>
      <c r="E10" s="21" t="s">
        <v>115</v>
      </c>
      <c r="F10" s="146">
        <v>11</v>
      </c>
      <c r="G10" s="22"/>
      <c r="H10" s="147" t="s">
        <v>165</v>
      </c>
    </row>
    <row r="11" spans="1:8">
      <c r="A11" s="20"/>
      <c r="B11" s="22"/>
      <c r="C11" s="22"/>
      <c r="D11" s="22"/>
      <c r="E11" s="22"/>
      <c r="F11" s="22"/>
      <c r="G11" s="22"/>
      <c r="H11" s="6"/>
    </row>
    <row r="12" spans="1:8">
      <c r="A12" s="23" t="s">
        <v>15</v>
      </c>
      <c r="B12" s="126">
        <v>1250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v>1</v>
      </c>
      <c r="C16" s="5"/>
      <c r="D16" s="36" t="s">
        <v>20</v>
      </c>
      <c r="E16" s="148">
        <v>0</v>
      </c>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40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13" t="s">
        <v>31</v>
      </c>
      <c r="B27" s="53"/>
      <c r="C27" s="54"/>
      <c r="D27" s="52"/>
      <c r="E27" s="52"/>
      <c r="F27" s="52"/>
      <c r="G27" s="52"/>
      <c r="H27" s="6"/>
    </row>
    <row r="28" spans="1:8">
      <c r="A28" s="313"/>
      <c r="B28" s="154" t="s">
        <v>154</v>
      </c>
      <c r="C28" s="54"/>
      <c r="D28" s="52"/>
      <c r="E28" s="52"/>
      <c r="F28" s="52"/>
      <c r="G28" s="52"/>
      <c r="H28" s="6"/>
    </row>
    <row r="29" spans="1:8" ht="15" thickBot="1">
      <c r="A29" s="55"/>
      <c r="B29" s="56"/>
      <c r="C29" s="57"/>
      <c r="D29" s="56"/>
      <c r="E29" s="56"/>
      <c r="F29" s="56"/>
      <c r="G29" s="56"/>
      <c r="H29" s="58"/>
    </row>
    <row r="30" spans="1:8" ht="15" thickBot="1">
      <c r="A30" s="321" t="s">
        <v>32</v>
      </c>
      <c r="B30" s="324"/>
      <c r="C30" s="315"/>
      <c r="D30" s="315"/>
      <c r="E30" s="315"/>
      <c r="F30" s="315"/>
      <c r="G30" s="315"/>
      <c r="H30" s="316"/>
    </row>
    <row r="31" spans="1:8">
      <c r="A31" s="59"/>
      <c r="B31" s="60"/>
      <c r="C31" s="60"/>
      <c r="D31" s="60"/>
      <c r="E31" s="60"/>
      <c r="F31" s="60"/>
      <c r="G31" s="60"/>
      <c r="H31" s="61"/>
    </row>
    <row r="32" spans="1:8">
      <c r="A32" s="62" t="s">
        <v>33</v>
      </c>
      <c r="B32" s="63"/>
      <c r="C32" s="129">
        <v>1250</v>
      </c>
      <c r="D32" s="5"/>
      <c r="E32" s="52"/>
      <c r="F32" s="52"/>
      <c r="G32" s="52"/>
      <c r="H32" s="6"/>
    </row>
    <row r="33" spans="1:8">
      <c r="A33" s="62" t="s">
        <v>34</v>
      </c>
      <c r="B33" s="64" t="s">
        <v>35</v>
      </c>
      <c r="C33" s="130">
        <v>40</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1210</v>
      </c>
      <c r="D35" s="65"/>
      <c r="E35" s="65"/>
      <c r="F35" s="65"/>
      <c r="G35" s="5"/>
      <c r="H35" s="6"/>
    </row>
    <row r="36" spans="1:8" ht="15" thickBot="1">
      <c r="A36" s="62"/>
      <c r="B36" s="63"/>
      <c r="C36" s="67"/>
      <c r="D36" s="65"/>
      <c r="E36" s="65"/>
      <c r="F36" s="65"/>
      <c r="G36" s="5"/>
      <c r="H36" s="6"/>
    </row>
    <row r="37" spans="1:8">
      <c r="A37" s="325" t="s">
        <v>42</v>
      </c>
      <c r="B37" s="324"/>
      <c r="C37" s="324"/>
      <c r="D37" s="324"/>
      <c r="E37" s="324"/>
      <c r="F37" s="324"/>
      <c r="G37" s="324"/>
      <c r="H37" s="326"/>
    </row>
    <row r="38" spans="1:8" ht="67.5" customHeight="1">
      <c r="A38" s="68"/>
      <c r="B38" s="327" t="s">
        <v>43</v>
      </c>
      <c r="C38" s="328"/>
      <c r="D38" s="170" t="s">
        <v>44</v>
      </c>
      <c r="E38" s="171" t="s">
        <v>45</v>
      </c>
      <c r="F38" s="69" t="s">
        <v>46</v>
      </c>
      <c r="G38" s="329" t="s">
        <v>47</v>
      </c>
      <c r="H38" s="330"/>
    </row>
    <row r="39" spans="1:8">
      <c r="A39" s="70">
        <v>1</v>
      </c>
      <c r="B39" s="331" t="s">
        <v>166</v>
      </c>
      <c r="C39" s="332"/>
      <c r="D39" s="155">
        <v>1500</v>
      </c>
      <c r="E39" s="155">
        <v>880</v>
      </c>
      <c r="F39" s="167" t="s">
        <v>159</v>
      </c>
      <c r="G39" s="333">
        <v>2380</v>
      </c>
      <c r="H39" s="334"/>
    </row>
    <row r="40" spans="1:8">
      <c r="A40" s="70">
        <v>2</v>
      </c>
      <c r="B40" s="331"/>
      <c r="C40" s="332"/>
      <c r="D40" s="155">
        <v>0</v>
      </c>
      <c r="E40" s="155">
        <v>0</v>
      </c>
      <c r="F40" s="167" t="s">
        <v>65</v>
      </c>
      <c r="G40" s="333">
        <v>0</v>
      </c>
      <c r="H40" s="334"/>
    </row>
    <row r="41" spans="1:8">
      <c r="A41" s="70">
        <v>3</v>
      </c>
      <c r="B41" s="331"/>
      <c r="C41" s="332"/>
      <c r="D41" s="155">
        <v>0</v>
      </c>
      <c r="E41" s="155">
        <v>0</v>
      </c>
      <c r="F41" s="167" t="s">
        <v>65</v>
      </c>
      <c r="G41" s="333">
        <v>0</v>
      </c>
      <c r="H41" s="334"/>
    </row>
    <row r="42" spans="1:8">
      <c r="A42" s="70">
        <v>4</v>
      </c>
      <c r="B42" s="331"/>
      <c r="C42" s="332"/>
      <c r="D42" s="155">
        <v>0</v>
      </c>
      <c r="E42" s="155">
        <v>0</v>
      </c>
      <c r="F42" s="167" t="s">
        <v>65</v>
      </c>
      <c r="G42" s="333">
        <v>0</v>
      </c>
      <c r="H42" s="334"/>
    </row>
    <row r="43" spans="1:8">
      <c r="A43" s="70">
        <v>5</v>
      </c>
      <c r="B43" s="331"/>
      <c r="C43" s="332"/>
      <c r="D43" s="155">
        <v>0</v>
      </c>
      <c r="E43" s="155">
        <v>0</v>
      </c>
      <c r="F43" s="167" t="s">
        <v>65</v>
      </c>
      <c r="G43" s="333">
        <v>0</v>
      </c>
      <c r="H43" s="334"/>
    </row>
    <row r="44" spans="1:8">
      <c r="A44" s="70">
        <v>6</v>
      </c>
      <c r="B44" s="331"/>
      <c r="C44" s="332"/>
      <c r="D44" s="155">
        <v>0</v>
      </c>
      <c r="E44" s="155">
        <v>0</v>
      </c>
      <c r="F44" s="167" t="s">
        <v>65</v>
      </c>
      <c r="G44" s="333">
        <v>0</v>
      </c>
      <c r="H44" s="334"/>
    </row>
    <row r="45" spans="1:8">
      <c r="A45" s="70">
        <v>7</v>
      </c>
      <c r="B45" s="331"/>
      <c r="C45" s="332"/>
      <c r="D45" s="155">
        <v>0</v>
      </c>
      <c r="E45" s="155">
        <v>0</v>
      </c>
      <c r="F45" s="167" t="s">
        <v>65</v>
      </c>
      <c r="G45" s="333">
        <v>0</v>
      </c>
      <c r="H45" s="334"/>
    </row>
    <row r="46" spans="1:8">
      <c r="A46" s="70">
        <v>8</v>
      </c>
      <c r="B46" s="337"/>
      <c r="C46" s="338"/>
      <c r="D46" s="156">
        <v>0</v>
      </c>
      <c r="E46" s="156">
        <v>0</v>
      </c>
      <c r="F46" s="167" t="s">
        <v>65</v>
      </c>
      <c r="G46" s="333">
        <v>0</v>
      </c>
      <c r="H46" s="334"/>
    </row>
    <row r="47" spans="1:8">
      <c r="A47" s="71"/>
      <c r="B47" s="369" t="s">
        <v>48</v>
      </c>
      <c r="C47" s="369"/>
      <c r="D47" s="369"/>
      <c r="E47" s="369"/>
      <c r="F47" s="369"/>
      <c r="G47" s="36" t="s">
        <v>49</v>
      </c>
      <c r="H47" s="135">
        <v>0</v>
      </c>
    </row>
    <row r="48" spans="1:8">
      <c r="A48" s="73"/>
      <c r="B48" s="36"/>
      <c r="C48" s="36"/>
      <c r="D48" s="36"/>
      <c r="E48" s="36"/>
      <c r="F48" s="36" t="s">
        <v>50</v>
      </c>
      <c r="G48" s="36" t="s">
        <v>51</v>
      </c>
      <c r="H48" s="135">
        <v>2380</v>
      </c>
    </row>
    <row r="49" spans="1:8">
      <c r="A49" s="73"/>
      <c r="B49" s="36"/>
      <c r="C49" s="36"/>
      <c r="D49" s="36"/>
      <c r="E49" s="36"/>
      <c r="F49" s="36"/>
      <c r="G49" s="36"/>
      <c r="H49" s="74"/>
    </row>
    <row r="50" spans="1:8" ht="27.5" customHeight="1">
      <c r="A50" s="341" t="s">
        <v>48</v>
      </c>
      <c r="B50" s="342"/>
      <c r="C50" s="342"/>
      <c r="D50" s="133">
        <v>0</v>
      </c>
      <c r="E50" s="5" t="s">
        <v>49</v>
      </c>
      <c r="F50" s="5"/>
      <c r="G50" s="5"/>
      <c r="H50" s="6"/>
    </row>
    <row r="51" spans="1:8">
      <c r="A51" s="62" t="s">
        <v>17</v>
      </c>
      <c r="B51" s="5"/>
      <c r="C51" s="75"/>
      <c r="D51" s="76">
        <v>0.3</v>
      </c>
      <c r="E51" s="5" t="s">
        <v>111</v>
      </c>
      <c r="F51" s="5"/>
      <c r="G51" s="5"/>
      <c r="H51" s="6"/>
    </row>
    <row r="52" spans="1:8">
      <c r="A52" s="35" t="s">
        <v>53</v>
      </c>
      <c r="B52" s="5"/>
      <c r="C52" s="36" t="s">
        <v>54</v>
      </c>
      <c r="D52" s="134">
        <v>0</v>
      </c>
      <c r="E52" s="5"/>
      <c r="F52" s="5"/>
      <c r="G52" s="5"/>
      <c r="H52" s="6"/>
    </row>
    <row r="53" spans="1:8" ht="15" thickBot="1">
      <c r="A53" s="77"/>
      <c r="B53" s="78"/>
      <c r="C53" s="78"/>
      <c r="D53" s="57"/>
      <c r="E53" s="57"/>
      <c r="F53" s="57"/>
      <c r="G53" s="57"/>
      <c r="H53" s="58"/>
    </row>
    <row r="54" spans="1:8" ht="32.75" customHeight="1">
      <c r="A54" s="343" t="s">
        <v>55</v>
      </c>
      <c r="B54" s="344"/>
      <c r="C54" s="344"/>
      <c r="D54" s="344"/>
      <c r="E54" s="344"/>
      <c r="F54" s="344"/>
      <c r="G54" s="79"/>
      <c r="H54" s="172"/>
    </row>
    <row r="55" spans="1:8" ht="25.5" customHeight="1">
      <c r="A55" s="80"/>
      <c r="B55" s="327" t="s">
        <v>43</v>
      </c>
      <c r="C55" s="328"/>
      <c r="D55" s="69" t="s">
        <v>56</v>
      </c>
      <c r="E55" s="335" t="s">
        <v>57</v>
      </c>
      <c r="F55" s="336"/>
      <c r="G55" s="5"/>
      <c r="H55" s="6"/>
    </row>
    <row r="56" spans="1:8">
      <c r="A56" s="70">
        <v>1</v>
      </c>
      <c r="B56" s="345" t="s">
        <v>166</v>
      </c>
      <c r="C56" s="346"/>
      <c r="D56" s="157">
        <v>2</v>
      </c>
      <c r="E56" s="347">
        <v>642</v>
      </c>
      <c r="F56" s="348"/>
      <c r="G56" s="5"/>
      <c r="H56" s="6"/>
    </row>
    <row r="57" spans="1:8">
      <c r="A57" s="70">
        <v>2</v>
      </c>
      <c r="B57" s="345" t="s">
        <v>65</v>
      </c>
      <c r="C57" s="346"/>
      <c r="D57" s="157"/>
      <c r="E57" s="347">
        <v>0</v>
      </c>
      <c r="F57" s="348"/>
      <c r="G57" s="5"/>
      <c r="H57" s="6"/>
    </row>
    <row r="58" spans="1:8">
      <c r="A58" s="70">
        <v>3</v>
      </c>
      <c r="B58" s="345" t="s">
        <v>65</v>
      </c>
      <c r="C58" s="346"/>
      <c r="D58" s="157"/>
      <c r="E58" s="347">
        <v>0</v>
      </c>
      <c r="F58" s="348"/>
      <c r="G58" s="5"/>
      <c r="H58" s="6"/>
    </row>
    <row r="59" spans="1:8">
      <c r="A59" s="70">
        <v>4</v>
      </c>
      <c r="B59" s="345" t="s">
        <v>65</v>
      </c>
      <c r="C59" s="346"/>
      <c r="D59" s="157"/>
      <c r="E59" s="347">
        <v>0</v>
      </c>
      <c r="F59" s="348"/>
      <c r="G59" s="5"/>
      <c r="H59" s="6"/>
    </row>
    <row r="60" spans="1:8">
      <c r="A60" s="70">
        <v>5</v>
      </c>
      <c r="B60" s="345" t="s">
        <v>65</v>
      </c>
      <c r="C60" s="346"/>
      <c r="D60" s="157"/>
      <c r="E60" s="347">
        <v>0</v>
      </c>
      <c r="F60" s="348"/>
      <c r="G60" s="5"/>
      <c r="H60" s="6"/>
    </row>
    <row r="61" spans="1:8">
      <c r="A61" s="70">
        <v>6</v>
      </c>
      <c r="B61" s="345" t="s">
        <v>65</v>
      </c>
      <c r="C61" s="346"/>
      <c r="D61" s="157"/>
      <c r="E61" s="347">
        <v>0</v>
      </c>
      <c r="F61" s="348"/>
      <c r="G61" s="5"/>
      <c r="H61" s="6"/>
    </row>
    <row r="62" spans="1:8">
      <c r="A62" s="70">
        <v>7</v>
      </c>
      <c r="B62" s="345" t="s">
        <v>65</v>
      </c>
      <c r="C62" s="346"/>
      <c r="D62" s="157"/>
      <c r="E62" s="347">
        <v>0</v>
      </c>
      <c r="F62" s="348"/>
      <c r="G62" s="5"/>
      <c r="H62" s="6"/>
    </row>
    <row r="63" spans="1:8">
      <c r="A63" s="71">
        <v>8</v>
      </c>
      <c r="B63" s="345" t="s">
        <v>65</v>
      </c>
      <c r="C63" s="346"/>
      <c r="D63" s="158"/>
      <c r="E63" s="349">
        <v>0</v>
      </c>
      <c r="F63" s="350"/>
      <c r="G63" s="5"/>
      <c r="H63" s="6"/>
    </row>
    <row r="64" spans="1:8">
      <c r="A64" s="73"/>
      <c r="B64" s="39"/>
      <c r="C64" s="39"/>
      <c r="D64" s="36" t="s">
        <v>58</v>
      </c>
      <c r="E64" s="36" t="s">
        <v>59</v>
      </c>
      <c r="F64" s="136">
        <v>642</v>
      </c>
      <c r="G64" s="5"/>
      <c r="H64" s="6"/>
    </row>
    <row r="65" spans="1:8">
      <c r="A65" s="73"/>
      <c r="B65" s="36"/>
      <c r="C65" s="36"/>
      <c r="D65" s="36"/>
      <c r="E65" s="5"/>
      <c r="F65" s="36"/>
      <c r="G65" s="5"/>
      <c r="H65" s="6"/>
    </row>
    <row r="66" spans="1:8" ht="14.25" customHeight="1">
      <c r="A66" s="351" t="s">
        <v>60</v>
      </c>
      <c r="B66" s="352"/>
      <c r="C66" s="159"/>
      <c r="D66" s="159"/>
      <c r="E66" s="144"/>
      <c r="F66" s="159"/>
      <c r="G66" s="160"/>
      <c r="H66" s="6"/>
    </row>
    <row r="67" spans="1:8" ht="24" customHeight="1">
      <c r="A67" s="351"/>
      <c r="B67" s="352"/>
      <c r="C67" s="159"/>
      <c r="D67" s="159"/>
      <c r="E67" s="144"/>
      <c r="F67" s="159"/>
      <c r="G67" s="144"/>
      <c r="H67" s="6"/>
    </row>
    <row r="68" spans="1:8">
      <c r="A68" s="353" t="s">
        <v>65</v>
      </c>
      <c r="B68" s="354"/>
      <c r="C68" s="36"/>
      <c r="D68" s="36"/>
      <c r="E68" s="5"/>
      <c r="F68" s="36"/>
      <c r="G68" s="5"/>
      <c r="H68" s="6"/>
    </row>
    <row r="69" spans="1:8">
      <c r="A69" s="35"/>
      <c r="B69" s="81" t="s">
        <v>61</v>
      </c>
      <c r="C69" s="36" t="s">
        <v>59</v>
      </c>
      <c r="D69" s="175">
        <v>642</v>
      </c>
      <c r="E69" s="5"/>
      <c r="F69" s="81"/>
      <c r="G69" s="36"/>
      <c r="H69" s="72"/>
    </row>
    <row r="70" spans="1:8" ht="14" customHeight="1">
      <c r="A70" s="35"/>
      <c r="B70" s="81" t="s">
        <v>62</v>
      </c>
      <c r="C70" s="82" t="s">
        <v>63</v>
      </c>
      <c r="D70" s="175">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642</v>
      </c>
      <c r="E73" s="5"/>
      <c r="F73" s="5"/>
      <c r="G73" s="36"/>
      <c r="H73" s="72"/>
    </row>
    <row r="74" spans="1:8">
      <c r="A74" s="35"/>
      <c r="B74" s="36"/>
      <c r="C74" s="36"/>
      <c r="D74" s="87"/>
      <c r="E74" s="5"/>
      <c r="F74" s="5"/>
      <c r="G74" s="36"/>
      <c r="H74" s="72"/>
    </row>
    <row r="75" spans="1:8">
      <c r="A75" s="35" t="s">
        <v>68</v>
      </c>
      <c r="B75" s="36"/>
      <c r="C75" s="36" t="s">
        <v>51</v>
      </c>
      <c r="D75" s="175">
        <v>2380</v>
      </c>
      <c r="E75" s="5"/>
      <c r="F75" s="5"/>
      <c r="G75" s="36"/>
      <c r="H75" s="72"/>
    </row>
    <row r="76" spans="1:8">
      <c r="A76" s="35" t="s">
        <v>17</v>
      </c>
      <c r="B76" s="36"/>
      <c r="C76" s="36"/>
      <c r="D76" s="88">
        <v>0.3</v>
      </c>
      <c r="E76" s="5" t="s">
        <v>52</v>
      </c>
      <c r="F76" s="5"/>
      <c r="G76" s="36"/>
      <c r="H76" s="72"/>
    </row>
    <row r="77" spans="1:8" ht="27.5" customHeight="1">
      <c r="A77" s="357" t="s">
        <v>113</v>
      </c>
      <c r="B77" s="356"/>
      <c r="C77" s="36" t="s">
        <v>70</v>
      </c>
      <c r="D77" s="134">
        <v>714</v>
      </c>
      <c r="E77" s="5"/>
      <c r="F77" s="5"/>
      <c r="G77" s="36"/>
      <c r="H77" s="72"/>
    </row>
    <row r="78" spans="1:8">
      <c r="A78" s="62"/>
      <c r="B78" s="36"/>
      <c r="C78" s="36"/>
      <c r="D78" s="89"/>
      <c r="E78" s="5"/>
      <c r="F78" s="5"/>
      <c r="G78" s="36"/>
      <c r="H78" s="72"/>
    </row>
    <row r="79" spans="1:8" ht="26.75" customHeight="1">
      <c r="A79" s="357" t="s">
        <v>113</v>
      </c>
      <c r="B79" s="320"/>
      <c r="C79" s="36" t="s">
        <v>72</v>
      </c>
      <c r="D79" s="137">
        <v>714</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58" t="s">
        <v>74</v>
      </c>
      <c r="B82" s="359"/>
      <c r="C82" s="359"/>
      <c r="D82" s="359"/>
      <c r="E82" s="359"/>
      <c r="F82" s="359"/>
      <c r="G82" s="359"/>
      <c r="H82" s="360"/>
    </row>
    <row r="83" spans="1:8">
      <c r="A83" s="35"/>
      <c r="B83" s="47"/>
      <c r="C83" s="25"/>
      <c r="D83" s="93"/>
      <c r="E83" s="43"/>
      <c r="F83" s="43"/>
      <c r="G83" s="43"/>
      <c r="H83" s="94"/>
    </row>
    <row r="84" spans="1:8">
      <c r="A84" s="23" t="s">
        <v>75</v>
      </c>
      <c r="B84" s="47"/>
      <c r="C84" s="25"/>
      <c r="D84" s="138">
        <v>714</v>
      </c>
      <c r="E84" s="5" t="s">
        <v>76</v>
      </c>
      <c r="F84" s="361" t="s">
        <v>65</v>
      </c>
      <c r="G84" s="361"/>
      <c r="H84" s="362"/>
    </row>
    <row r="85" spans="1:8">
      <c r="A85" s="31"/>
      <c r="B85" s="41"/>
      <c r="C85" s="41"/>
      <c r="D85" s="95"/>
      <c r="E85" s="5"/>
      <c r="F85" s="361"/>
      <c r="G85" s="361"/>
      <c r="H85" s="362"/>
    </row>
    <row r="86" spans="1:8" ht="14.25" customHeight="1">
      <c r="A86" s="313" t="s">
        <v>77</v>
      </c>
      <c r="B86" s="81" t="s">
        <v>78</v>
      </c>
      <c r="C86" s="82" t="s">
        <v>63</v>
      </c>
      <c r="D86" s="181">
        <v>0</v>
      </c>
      <c r="E86" s="85"/>
      <c r="F86" s="5"/>
      <c r="G86" s="5"/>
      <c r="H86" s="6"/>
    </row>
    <row r="87" spans="1:8">
      <c r="A87" s="313"/>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714</v>
      </c>
      <c r="E90" s="5"/>
      <c r="F90" s="97"/>
      <c r="G90" s="5"/>
      <c r="H90" s="6"/>
    </row>
    <row r="91" spans="1:8" ht="15" thickBot="1">
      <c r="A91" s="23"/>
      <c r="B91" s="5"/>
      <c r="C91" s="36"/>
      <c r="D91" s="180"/>
      <c r="E91" s="5"/>
      <c r="F91" s="97"/>
      <c r="G91" s="5"/>
      <c r="H91" s="6"/>
    </row>
    <row r="92" spans="1:8" ht="15" thickBot="1">
      <c r="A92" s="321" t="s">
        <v>84</v>
      </c>
      <c r="B92" s="315"/>
      <c r="C92" s="315"/>
      <c r="D92" s="315"/>
      <c r="E92" s="315"/>
      <c r="F92" s="315"/>
      <c r="G92" s="315"/>
      <c r="H92" s="316"/>
    </row>
    <row r="93" spans="1:8">
      <c r="A93" s="23"/>
      <c r="B93" s="5"/>
      <c r="C93" s="36"/>
      <c r="D93" s="180"/>
      <c r="E93" s="5"/>
      <c r="F93" s="97"/>
      <c r="G93" s="5"/>
      <c r="H93" s="6"/>
    </row>
    <row r="94" spans="1:8">
      <c r="A94" s="23" t="s">
        <v>33</v>
      </c>
      <c r="B94" s="5"/>
      <c r="C94" s="36"/>
      <c r="D94" s="181">
        <v>1250</v>
      </c>
      <c r="E94" s="5"/>
      <c r="F94" s="97"/>
      <c r="G94" s="5"/>
      <c r="H94" s="6"/>
    </row>
    <row r="95" spans="1:8">
      <c r="A95" s="23"/>
      <c r="B95" s="5"/>
      <c r="C95" s="54"/>
      <c r="D95" s="98"/>
      <c r="E95" s="5"/>
      <c r="F95" s="97"/>
      <c r="G95" s="5"/>
      <c r="H95" s="6"/>
    </row>
    <row r="96" spans="1:8">
      <c r="A96" s="39" t="s">
        <v>34</v>
      </c>
      <c r="B96" s="81" t="s">
        <v>78</v>
      </c>
      <c r="C96" s="82" t="s">
        <v>63</v>
      </c>
      <c r="D96" s="181">
        <v>40</v>
      </c>
      <c r="E96" s="5"/>
      <c r="F96" s="97"/>
      <c r="G96" s="5"/>
      <c r="H96" s="6"/>
    </row>
    <row r="97" spans="1:8">
      <c r="A97" s="62"/>
      <c r="B97" s="81" t="s">
        <v>79</v>
      </c>
      <c r="C97" s="82" t="s">
        <v>63</v>
      </c>
      <c r="D97" s="181">
        <v>10</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65" t="s">
        <v>65</v>
      </c>
      <c r="F100" s="365"/>
      <c r="G100" s="365"/>
      <c r="H100" s="366"/>
    </row>
    <row r="101" spans="1:8">
      <c r="A101" s="23"/>
      <c r="B101" s="81" t="s">
        <v>114</v>
      </c>
      <c r="C101" s="82" t="s">
        <v>63</v>
      </c>
      <c r="D101" s="181">
        <v>40</v>
      </c>
      <c r="E101" s="365"/>
      <c r="F101" s="365"/>
      <c r="G101" s="365"/>
      <c r="H101" s="366"/>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1160</v>
      </c>
      <c r="E104" s="5"/>
      <c r="F104" s="97"/>
      <c r="G104" s="5"/>
      <c r="H104" s="6"/>
    </row>
    <row r="105" spans="1:8">
      <c r="A105" s="23" t="s">
        <v>89</v>
      </c>
      <c r="B105" s="5"/>
      <c r="C105" s="36" t="s">
        <v>90</v>
      </c>
      <c r="D105" s="181">
        <v>290</v>
      </c>
      <c r="E105" s="5" t="s">
        <v>91</v>
      </c>
      <c r="F105" s="97"/>
      <c r="G105" s="5"/>
      <c r="H105" s="6"/>
    </row>
    <row r="106" spans="1:8" ht="15" thickBot="1">
      <c r="A106" s="5"/>
      <c r="B106" s="5"/>
      <c r="C106" s="5"/>
      <c r="D106" s="5"/>
      <c r="E106" s="5"/>
      <c r="F106" s="5"/>
      <c r="G106" s="5"/>
      <c r="H106" s="6"/>
    </row>
    <row r="107" spans="1:8" ht="15" thickBot="1">
      <c r="A107" s="321" t="s">
        <v>92</v>
      </c>
      <c r="B107" s="315"/>
      <c r="C107" s="315"/>
      <c r="D107" s="315"/>
      <c r="E107" s="315"/>
      <c r="F107" s="315"/>
      <c r="G107" s="315"/>
      <c r="H107" s="316"/>
    </row>
    <row r="108" spans="1:8">
      <c r="A108" s="59"/>
      <c r="B108" s="60"/>
      <c r="C108" s="60"/>
      <c r="D108" s="60"/>
      <c r="E108" s="60"/>
      <c r="F108" s="60"/>
      <c r="G108" s="60"/>
      <c r="H108" s="61"/>
    </row>
    <row r="109" spans="1:8">
      <c r="A109" s="35" t="s">
        <v>39</v>
      </c>
      <c r="B109" s="5"/>
      <c r="C109" s="5"/>
      <c r="D109" s="129">
        <v>1210</v>
      </c>
      <c r="E109" s="5" t="s">
        <v>93</v>
      </c>
      <c r="F109" s="5"/>
      <c r="G109" s="5"/>
      <c r="H109" s="6"/>
    </row>
    <row r="110" spans="1:8">
      <c r="A110" s="35" t="s">
        <v>94</v>
      </c>
      <c r="B110" s="5"/>
      <c r="C110" s="82" t="s">
        <v>63</v>
      </c>
      <c r="D110" s="129">
        <v>714</v>
      </c>
      <c r="E110" s="54" t="s">
        <v>95</v>
      </c>
      <c r="F110" s="5"/>
      <c r="G110" s="5"/>
      <c r="H110" s="6"/>
    </row>
    <row r="111" spans="1:8">
      <c r="A111" s="367" t="s">
        <v>96</v>
      </c>
      <c r="B111" s="368"/>
      <c r="C111" s="82" t="s">
        <v>63</v>
      </c>
      <c r="D111" s="163">
        <v>0</v>
      </c>
      <c r="E111" s="54" t="s">
        <v>97</v>
      </c>
      <c r="F111" s="5"/>
      <c r="G111" s="5"/>
      <c r="H111" s="6"/>
    </row>
    <row r="112" spans="1:8">
      <c r="A112" s="23" t="s">
        <v>98</v>
      </c>
      <c r="B112" s="5"/>
      <c r="C112" s="36" t="s">
        <v>99</v>
      </c>
      <c r="D112" s="139">
        <v>496</v>
      </c>
      <c r="E112" s="5" t="s">
        <v>100</v>
      </c>
      <c r="F112" s="5"/>
      <c r="G112" s="5"/>
      <c r="H112" s="6"/>
    </row>
    <row r="113" spans="1:8" ht="15" thickBot="1">
      <c r="A113" s="23"/>
      <c r="B113" s="5"/>
      <c r="C113" s="81"/>
      <c r="D113" s="101"/>
      <c r="E113" s="29"/>
      <c r="F113" s="5"/>
      <c r="G113" s="5"/>
      <c r="H113" s="6"/>
    </row>
    <row r="114" spans="1:8" ht="15" thickBot="1">
      <c r="A114" s="321" t="s">
        <v>101</v>
      </c>
      <c r="B114" s="315"/>
      <c r="C114" s="315"/>
      <c r="D114" s="315"/>
      <c r="E114" s="315"/>
      <c r="F114" s="315"/>
      <c r="G114" s="315"/>
      <c r="H114" s="316"/>
    </row>
    <row r="115" spans="1:8">
      <c r="A115" s="59"/>
      <c r="B115" s="60"/>
      <c r="C115" s="60"/>
      <c r="D115" s="60"/>
      <c r="E115" s="60"/>
      <c r="F115" s="60"/>
      <c r="G115" s="60"/>
      <c r="H115" s="61"/>
    </row>
    <row r="116" spans="1:8">
      <c r="A116" s="35" t="s">
        <v>33</v>
      </c>
      <c r="B116" s="5"/>
      <c r="C116" s="5"/>
      <c r="D116" s="130">
        <v>1210</v>
      </c>
      <c r="E116" s="5"/>
      <c r="F116" s="5"/>
      <c r="G116" s="5"/>
      <c r="H116" s="6"/>
    </row>
    <row r="117" spans="1:8">
      <c r="A117" s="62" t="s">
        <v>37</v>
      </c>
      <c r="B117" s="5"/>
      <c r="C117" s="82" t="s">
        <v>63</v>
      </c>
      <c r="D117" s="130">
        <v>0</v>
      </c>
      <c r="E117" s="5"/>
      <c r="F117" s="5"/>
      <c r="G117" s="5"/>
      <c r="H117" s="6"/>
    </row>
    <row r="118" spans="1:8">
      <c r="A118" s="35" t="s">
        <v>102</v>
      </c>
      <c r="B118" s="5"/>
      <c r="C118" s="82" t="s">
        <v>63</v>
      </c>
      <c r="D118" s="140">
        <v>496</v>
      </c>
      <c r="E118" s="5"/>
      <c r="F118" s="5"/>
      <c r="G118" s="5"/>
      <c r="H118" s="6"/>
    </row>
    <row r="119" spans="1:8">
      <c r="A119" s="23" t="s">
        <v>103</v>
      </c>
      <c r="B119" s="5"/>
      <c r="C119" s="36" t="s">
        <v>104</v>
      </c>
      <c r="D119" s="141">
        <v>754</v>
      </c>
      <c r="E119" s="5" t="s">
        <v>100</v>
      </c>
      <c r="F119" s="5"/>
      <c r="G119" s="5"/>
      <c r="H119" s="6"/>
    </row>
    <row r="120" spans="1:8">
      <c r="A120" s="35"/>
      <c r="B120" s="5"/>
      <c r="C120" s="82"/>
      <c r="D120" s="102"/>
      <c r="E120" s="5"/>
      <c r="F120" s="5"/>
      <c r="G120" s="5"/>
      <c r="H120" s="6"/>
    </row>
    <row r="121" spans="1:8">
      <c r="A121" s="35" t="s">
        <v>105</v>
      </c>
      <c r="B121" s="363" t="s">
        <v>160</v>
      </c>
      <c r="C121" s="364"/>
      <c r="D121" s="5"/>
      <c r="E121" s="81" t="s">
        <v>106</v>
      </c>
      <c r="F121" s="164">
        <v>44362</v>
      </c>
      <c r="G121" s="5"/>
      <c r="H121" s="6"/>
    </row>
    <row r="122" spans="1:8">
      <c r="A122" s="35"/>
      <c r="B122" s="5"/>
      <c r="C122" s="5"/>
      <c r="D122" s="5"/>
      <c r="E122" s="81"/>
      <c r="F122" s="5"/>
      <c r="G122" s="5"/>
      <c r="H122" s="6"/>
    </row>
    <row r="123" spans="1:8">
      <c r="A123" s="35" t="s">
        <v>107</v>
      </c>
      <c r="B123" s="363" t="s">
        <v>161</v>
      </c>
      <c r="C123" s="364"/>
      <c r="D123" s="5"/>
      <c r="E123" s="81" t="s">
        <v>106</v>
      </c>
      <c r="F123" s="164">
        <v>44363</v>
      </c>
      <c r="G123" s="5"/>
      <c r="H123" s="6"/>
    </row>
    <row r="124" spans="1:8" ht="15" thickBot="1">
      <c r="A124" s="55"/>
      <c r="B124" s="57"/>
      <c r="C124" s="57"/>
      <c r="D124" s="57"/>
      <c r="E124" s="57"/>
      <c r="F124" s="57"/>
      <c r="G124" s="57"/>
      <c r="H124" s="58"/>
    </row>
  </sheetData>
  <sheetProtection algorithmName="SHA-512" hashValue="R8Ws1nhd5NxRtjg7X3AsX7JnwN53JGRYSg45m7pbBhIzQANIsEhIWYwbTRUxUxGbncAdlB2/FLLTb5NK3e7vew==" saltValue="AA+tNchh49vkwMgxRa2hDA==" spinCount="100000" sheet="1" objects="1" scenarios="1" selectLockedCells="1" selectUnlockedCells="1"/>
  <mergeCells count="61">
    <mergeCell ref="B123:C123"/>
    <mergeCell ref="A77:B77"/>
    <mergeCell ref="A79:B79"/>
    <mergeCell ref="A82:H82"/>
    <mergeCell ref="F84:H85"/>
    <mergeCell ref="A86:A87"/>
    <mergeCell ref="A92:H92"/>
    <mergeCell ref="E100:H101"/>
    <mergeCell ref="A107:H107"/>
    <mergeCell ref="A111:B111"/>
    <mergeCell ref="A114:H114"/>
    <mergeCell ref="B121:C121"/>
    <mergeCell ref="A68:B68"/>
    <mergeCell ref="B59:C59"/>
    <mergeCell ref="E59:F59"/>
    <mergeCell ref="B60:C60"/>
    <mergeCell ref="E60:F60"/>
    <mergeCell ref="B61:C61"/>
    <mergeCell ref="E61:F61"/>
    <mergeCell ref="B62:C62"/>
    <mergeCell ref="E62:F62"/>
    <mergeCell ref="B63:C63"/>
    <mergeCell ref="E63:F63"/>
    <mergeCell ref="A66:B67"/>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14348"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4355"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4358"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4359"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14360"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4361"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4362"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14363"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14364"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4365"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4366"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14367"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14368"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4369"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4373" r:id="rId27" name="Check Box 37">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4374" r:id="rId28" name="Check Box 38">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14375" r:id="rId29" name="Check Box 39">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14376" r:id="rId30" name="Check Box 40">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14377" r:id="rId31" name="Check Box 41">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14378" r:id="rId32" name="Check Box 42">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14379" r:id="rId33" name="Check Box 43">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14380" r:id="rId34" name="Check Box 44">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14381" r:id="rId35" name="Check Box 45">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4382" r:id="rId36" name="Check Box 46">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mc:AlternateContent xmlns:mc="http://schemas.openxmlformats.org/markup-compatibility/2006">
          <mc:Choice Requires="x14">
            <control shapeId="14383" r:id="rId37" name="Check Box 47">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4384" r:id="rId38" name="Check Box 48">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14385" r:id="rId39" name="Check Box 49">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4"/>
  <sheetViews>
    <sheetView topLeftCell="A31" zoomScale="80" zoomScaleNormal="80" workbookViewId="0">
      <selection activeCell="K33" sqref="K33"/>
    </sheetView>
  </sheetViews>
  <sheetFormatPr defaultColWidth="9.08984375" defaultRowHeight="14.5"/>
  <cols>
    <col min="1" max="1" width="32"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14" t="s">
        <v>0</v>
      </c>
      <c r="B1" s="370"/>
      <c r="C1" s="370"/>
      <c r="D1" s="370"/>
      <c r="E1" s="370"/>
      <c r="F1" s="370"/>
      <c r="G1" s="370"/>
      <c r="H1" s="371"/>
    </row>
    <row r="2" spans="1:8" ht="15" thickBot="1">
      <c r="A2" s="1" t="s">
        <v>1</v>
      </c>
      <c r="B2" s="317" t="s">
        <v>167</v>
      </c>
      <c r="C2" s="318"/>
      <c r="D2" s="318"/>
      <c r="E2" s="2" t="s">
        <v>2</v>
      </c>
      <c r="F2" s="142">
        <v>44440</v>
      </c>
      <c r="G2" s="2" t="s">
        <v>3</v>
      </c>
      <c r="H2" s="143">
        <v>44804</v>
      </c>
    </row>
    <row r="3" spans="1:8">
      <c r="A3" s="3"/>
      <c r="B3" s="4"/>
      <c r="C3" s="4"/>
      <c r="D3" s="4"/>
      <c r="E3" s="5"/>
      <c r="F3" s="5"/>
      <c r="G3" s="5"/>
      <c r="H3" s="6"/>
    </row>
    <row r="4" spans="1:8">
      <c r="A4" s="7" t="s">
        <v>4</v>
      </c>
      <c r="B4" s="144"/>
      <c r="C4" s="144"/>
      <c r="D4" s="144"/>
      <c r="E4" s="319" t="s">
        <v>5</v>
      </c>
      <c r="F4" s="320"/>
      <c r="G4" s="320"/>
      <c r="H4" s="8">
        <v>2021</v>
      </c>
    </row>
    <row r="5" spans="1:8" ht="15" thickBot="1">
      <c r="A5" s="3"/>
      <c r="B5" s="4"/>
      <c r="C5" s="4"/>
      <c r="D5" s="4"/>
      <c r="E5" s="5"/>
      <c r="F5" s="5"/>
      <c r="G5" s="5"/>
      <c r="H5" s="6"/>
    </row>
    <row r="6" spans="1:8" ht="15" thickBot="1">
      <c r="A6" s="321" t="s">
        <v>6</v>
      </c>
      <c r="B6" s="315"/>
      <c r="C6" s="315"/>
      <c r="D6" s="315"/>
      <c r="E6" s="315"/>
      <c r="F6" s="315"/>
      <c r="G6" s="315"/>
      <c r="H6" s="316"/>
    </row>
    <row r="7" spans="1:8">
      <c r="A7" s="9" t="s">
        <v>7</v>
      </c>
      <c r="B7" s="322" t="s">
        <v>163</v>
      </c>
      <c r="C7" s="323"/>
      <c r="D7" s="323"/>
      <c r="E7" s="323"/>
      <c r="F7" s="323"/>
      <c r="G7" s="10" t="s">
        <v>109</v>
      </c>
      <c r="H7" s="145" t="s">
        <v>151</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t="s">
        <v>164</v>
      </c>
      <c r="C10" s="146"/>
      <c r="D10" s="146"/>
      <c r="E10" s="21" t="s">
        <v>14</v>
      </c>
      <c r="F10" s="146">
        <v>11</v>
      </c>
      <c r="G10" s="22"/>
      <c r="H10" s="147" t="s">
        <v>165</v>
      </c>
    </row>
    <row r="11" spans="1:8">
      <c r="A11" s="20"/>
      <c r="B11" s="22"/>
      <c r="C11" s="22"/>
      <c r="D11" s="22"/>
      <c r="E11" s="22"/>
      <c r="F11" s="22"/>
      <c r="G11" s="22"/>
      <c r="H11" s="6"/>
    </row>
    <row r="12" spans="1:8">
      <c r="A12" s="23" t="s">
        <v>15</v>
      </c>
      <c r="B12" s="126">
        <v>1250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v>2</v>
      </c>
      <c r="C16" s="5"/>
      <c r="D16" s="36" t="s">
        <v>20</v>
      </c>
      <c r="E16" s="148">
        <v>0</v>
      </c>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40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13" t="s">
        <v>31</v>
      </c>
      <c r="B27" s="53"/>
      <c r="C27" s="54"/>
      <c r="D27" s="52"/>
      <c r="E27" s="52"/>
      <c r="F27" s="52"/>
      <c r="G27" s="52"/>
      <c r="H27" s="6"/>
    </row>
    <row r="28" spans="1:8">
      <c r="A28" s="313"/>
      <c r="B28" s="154" t="s">
        <v>154</v>
      </c>
      <c r="C28" s="54"/>
      <c r="D28" s="52"/>
      <c r="E28" s="52"/>
      <c r="F28" s="52"/>
      <c r="G28" s="52"/>
      <c r="H28" s="6"/>
    </row>
    <row r="29" spans="1:8" ht="15" thickBot="1">
      <c r="A29" s="55"/>
      <c r="B29" s="56"/>
      <c r="C29" s="57"/>
      <c r="D29" s="56"/>
      <c r="E29" s="56"/>
      <c r="F29" s="56"/>
      <c r="G29" s="56"/>
      <c r="H29" s="58"/>
    </row>
    <row r="30" spans="1:8" ht="15" thickBot="1">
      <c r="A30" s="321" t="s">
        <v>32</v>
      </c>
      <c r="B30" s="324"/>
      <c r="C30" s="315"/>
      <c r="D30" s="315"/>
      <c r="E30" s="315"/>
      <c r="F30" s="315"/>
      <c r="G30" s="315"/>
      <c r="H30" s="316"/>
    </row>
    <row r="31" spans="1:8">
      <c r="A31" s="59"/>
      <c r="B31" s="60"/>
      <c r="C31" s="60"/>
      <c r="D31" s="60"/>
      <c r="E31" s="60"/>
      <c r="F31" s="60"/>
      <c r="G31" s="60"/>
      <c r="H31" s="61"/>
    </row>
    <row r="32" spans="1:8">
      <c r="A32" s="62" t="s">
        <v>33</v>
      </c>
      <c r="B32" s="63"/>
      <c r="C32" s="129">
        <v>1250</v>
      </c>
      <c r="D32" s="5"/>
      <c r="E32" s="52"/>
      <c r="F32" s="52"/>
      <c r="G32" s="52"/>
      <c r="H32" s="6"/>
    </row>
    <row r="33" spans="1:8">
      <c r="A33" s="62" t="s">
        <v>34</v>
      </c>
      <c r="B33" s="64" t="s">
        <v>35</v>
      </c>
      <c r="C33" s="130">
        <v>40</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1210</v>
      </c>
      <c r="D35" s="65"/>
      <c r="E35" s="65"/>
      <c r="F35" s="65"/>
      <c r="G35" s="5"/>
      <c r="H35" s="6"/>
    </row>
    <row r="36" spans="1:8" ht="15" thickBot="1">
      <c r="A36" s="62"/>
      <c r="B36" s="63"/>
      <c r="C36" s="67"/>
      <c r="D36" s="65"/>
      <c r="E36" s="65"/>
      <c r="F36" s="65"/>
      <c r="G36" s="5"/>
      <c r="H36" s="6"/>
    </row>
    <row r="37" spans="1:8">
      <c r="A37" s="325" t="s">
        <v>42</v>
      </c>
      <c r="B37" s="324"/>
      <c r="C37" s="324"/>
      <c r="D37" s="324"/>
      <c r="E37" s="324"/>
      <c r="F37" s="324"/>
      <c r="G37" s="324"/>
      <c r="H37" s="326"/>
    </row>
    <row r="38" spans="1:8" ht="67.5" customHeight="1">
      <c r="A38" s="68"/>
      <c r="B38" s="327" t="s">
        <v>43</v>
      </c>
      <c r="C38" s="328"/>
      <c r="D38" s="170" t="s">
        <v>44</v>
      </c>
      <c r="E38" s="171" t="s">
        <v>45</v>
      </c>
      <c r="F38" s="69" t="s">
        <v>46</v>
      </c>
      <c r="G38" s="329" t="s">
        <v>47</v>
      </c>
      <c r="H38" s="330"/>
    </row>
    <row r="39" spans="1:8">
      <c r="A39" s="70">
        <v>1</v>
      </c>
      <c r="B39" s="331" t="s">
        <v>163</v>
      </c>
      <c r="C39" s="332"/>
      <c r="D39" s="155">
        <v>0</v>
      </c>
      <c r="E39" s="155">
        <v>1210</v>
      </c>
      <c r="F39" s="167" t="s">
        <v>159</v>
      </c>
      <c r="G39" s="333">
        <v>1210</v>
      </c>
      <c r="H39" s="334"/>
    </row>
    <row r="40" spans="1:8">
      <c r="A40" s="70">
        <v>2</v>
      </c>
      <c r="B40" s="331" t="s">
        <v>168</v>
      </c>
      <c r="C40" s="332"/>
      <c r="D40" s="155">
        <v>1500</v>
      </c>
      <c r="E40" s="155">
        <v>0</v>
      </c>
      <c r="F40" s="167" t="s">
        <v>65</v>
      </c>
      <c r="G40" s="333">
        <v>1500</v>
      </c>
      <c r="H40" s="334"/>
    </row>
    <row r="41" spans="1:8">
      <c r="A41" s="70">
        <v>3</v>
      </c>
      <c r="B41" s="331"/>
      <c r="C41" s="332"/>
      <c r="D41" s="155">
        <v>0</v>
      </c>
      <c r="E41" s="155">
        <v>0</v>
      </c>
      <c r="F41" s="167" t="s">
        <v>65</v>
      </c>
      <c r="G41" s="333">
        <v>0</v>
      </c>
      <c r="H41" s="334"/>
    </row>
    <row r="42" spans="1:8">
      <c r="A42" s="70">
        <v>4</v>
      </c>
      <c r="B42" s="331"/>
      <c r="C42" s="332"/>
      <c r="D42" s="155">
        <v>0</v>
      </c>
      <c r="E42" s="155">
        <v>0</v>
      </c>
      <c r="F42" s="167" t="s">
        <v>65</v>
      </c>
      <c r="G42" s="333">
        <v>0</v>
      </c>
      <c r="H42" s="334"/>
    </row>
    <row r="43" spans="1:8">
      <c r="A43" s="70">
        <v>5</v>
      </c>
      <c r="B43" s="331"/>
      <c r="C43" s="332"/>
      <c r="D43" s="155">
        <v>0</v>
      </c>
      <c r="E43" s="155">
        <v>0</v>
      </c>
      <c r="F43" s="167" t="s">
        <v>65</v>
      </c>
      <c r="G43" s="333">
        <v>0</v>
      </c>
      <c r="H43" s="334"/>
    </row>
    <row r="44" spans="1:8">
      <c r="A44" s="70">
        <v>6</v>
      </c>
      <c r="B44" s="331"/>
      <c r="C44" s="332"/>
      <c r="D44" s="155">
        <v>0</v>
      </c>
      <c r="E44" s="155">
        <v>0</v>
      </c>
      <c r="F44" s="167" t="s">
        <v>65</v>
      </c>
      <c r="G44" s="333">
        <v>0</v>
      </c>
      <c r="H44" s="334"/>
    </row>
    <row r="45" spans="1:8">
      <c r="A45" s="70">
        <v>7</v>
      </c>
      <c r="B45" s="331"/>
      <c r="C45" s="332"/>
      <c r="D45" s="155">
        <v>0</v>
      </c>
      <c r="E45" s="155">
        <v>0</v>
      </c>
      <c r="F45" s="167" t="s">
        <v>65</v>
      </c>
      <c r="G45" s="333">
        <v>0</v>
      </c>
      <c r="H45" s="334"/>
    </row>
    <row r="46" spans="1:8">
      <c r="A46" s="70">
        <v>8</v>
      </c>
      <c r="B46" s="337"/>
      <c r="C46" s="338"/>
      <c r="D46" s="156">
        <v>0</v>
      </c>
      <c r="E46" s="156">
        <v>0</v>
      </c>
      <c r="F46" s="167" t="s">
        <v>65</v>
      </c>
      <c r="G46" s="333">
        <v>0</v>
      </c>
      <c r="H46" s="334"/>
    </row>
    <row r="47" spans="1:8">
      <c r="A47" s="71"/>
      <c r="B47" s="369" t="s">
        <v>48</v>
      </c>
      <c r="C47" s="369"/>
      <c r="D47" s="369"/>
      <c r="E47" s="369"/>
      <c r="F47" s="369"/>
      <c r="G47" s="36" t="s">
        <v>49</v>
      </c>
      <c r="H47" s="135">
        <v>1500</v>
      </c>
    </row>
    <row r="48" spans="1:8">
      <c r="A48" s="73"/>
      <c r="B48" s="36"/>
      <c r="C48" s="36"/>
      <c r="D48" s="36"/>
      <c r="E48" s="36"/>
      <c r="F48" s="36" t="s">
        <v>50</v>
      </c>
      <c r="G48" s="36" t="s">
        <v>51</v>
      </c>
      <c r="H48" s="135">
        <v>1210</v>
      </c>
    </row>
    <row r="49" spans="1:8">
      <c r="A49" s="73"/>
      <c r="B49" s="36"/>
      <c r="C49" s="36"/>
      <c r="D49" s="36"/>
      <c r="E49" s="36"/>
      <c r="F49" s="36"/>
      <c r="G49" s="36"/>
      <c r="H49" s="74"/>
    </row>
    <row r="50" spans="1:8" ht="27.5" customHeight="1">
      <c r="A50" s="341" t="s">
        <v>48</v>
      </c>
      <c r="B50" s="342"/>
      <c r="C50" s="342"/>
      <c r="D50" s="133">
        <v>1500</v>
      </c>
      <c r="E50" s="5" t="s">
        <v>49</v>
      </c>
      <c r="F50" s="5"/>
      <c r="G50" s="5"/>
      <c r="H50" s="6"/>
    </row>
    <row r="51" spans="1:8">
      <c r="A51" s="62" t="s">
        <v>17</v>
      </c>
      <c r="B51" s="5"/>
      <c r="C51" s="75"/>
      <c r="D51" s="76">
        <v>0.3</v>
      </c>
      <c r="E51" s="5" t="s">
        <v>111</v>
      </c>
      <c r="F51" s="5"/>
      <c r="G51" s="5"/>
      <c r="H51" s="6"/>
    </row>
    <row r="52" spans="1:8">
      <c r="A52" s="35" t="s">
        <v>53</v>
      </c>
      <c r="B52" s="5"/>
      <c r="C52" s="36" t="s">
        <v>54</v>
      </c>
      <c r="D52" s="134">
        <v>450</v>
      </c>
      <c r="E52" s="5"/>
      <c r="F52" s="5"/>
      <c r="G52" s="5"/>
      <c r="H52" s="6"/>
    </row>
    <row r="53" spans="1:8" ht="15" thickBot="1">
      <c r="A53" s="77"/>
      <c r="B53" s="78"/>
      <c r="C53" s="78"/>
      <c r="D53" s="57"/>
      <c r="E53" s="57"/>
      <c r="F53" s="57"/>
      <c r="G53" s="57"/>
      <c r="H53" s="58"/>
    </row>
    <row r="54" spans="1:8" ht="32.75" customHeight="1">
      <c r="A54" s="343" t="s">
        <v>55</v>
      </c>
      <c r="B54" s="344"/>
      <c r="C54" s="344"/>
      <c r="D54" s="344"/>
      <c r="E54" s="344"/>
      <c r="F54" s="344"/>
      <c r="G54" s="79"/>
      <c r="H54" s="172"/>
    </row>
    <row r="55" spans="1:8" ht="25.5" customHeight="1">
      <c r="A55" s="80"/>
      <c r="B55" s="327" t="s">
        <v>43</v>
      </c>
      <c r="C55" s="328"/>
      <c r="D55" s="69" t="s">
        <v>56</v>
      </c>
      <c r="E55" s="335" t="s">
        <v>57</v>
      </c>
      <c r="F55" s="336"/>
      <c r="G55" s="5"/>
      <c r="H55" s="6"/>
    </row>
    <row r="56" spans="1:8">
      <c r="A56" s="70">
        <v>1</v>
      </c>
      <c r="B56" s="345" t="s">
        <v>163</v>
      </c>
      <c r="C56" s="346"/>
      <c r="D56" s="157">
        <v>1</v>
      </c>
      <c r="E56" s="347">
        <v>642</v>
      </c>
      <c r="F56" s="348"/>
      <c r="G56" s="5"/>
      <c r="H56" s="6"/>
    </row>
    <row r="57" spans="1:8">
      <c r="A57" s="70">
        <v>2</v>
      </c>
      <c r="B57" s="345" t="s">
        <v>65</v>
      </c>
      <c r="C57" s="346"/>
      <c r="D57" s="157"/>
      <c r="E57" s="347">
        <v>0</v>
      </c>
      <c r="F57" s="348"/>
      <c r="G57" s="5"/>
      <c r="H57" s="6"/>
    </row>
    <row r="58" spans="1:8">
      <c r="A58" s="70">
        <v>3</v>
      </c>
      <c r="B58" s="345" t="s">
        <v>65</v>
      </c>
      <c r="C58" s="346"/>
      <c r="D58" s="157"/>
      <c r="E58" s="347">
        <v>0</v>
      </c>
      <c r="F58" s="348"/>
      <c r="G58" s="5"/>
      <c r="H58" s="6"/>
    </row>
    <row r="59" spans="1:8">
      <c r="A59" s="70">
        <v>4</v>
      </c>
      <c r="B59" s="345" t="s">
        <v>65</v>
      </c>
      <c r="C59" s="346"/>
      <c r="D59" s="157"/>
      <c r="E59" s="347">
        <v>0</v>
      </c>
      <c r="F59" s="348"/>
      <c r="G59" s="5"/>
      <c r="H59" s="6"/>
    </row>
    <row r="60" spans="1:8">
      <c r="A60" s="70">
        <v>5</v>
      </c>
      <c r="B60" s="345" t="s">
        <v>65</v>
      </c>
      <c r="C60" s="346"/>
      <c r="D60" s="157"/>
      <c r="E60" s="347">
        <v>0</v>
      </c>
      <c r="F60" s="348"/>
      <c r="G60" s="5"/>
      <c r="H60" s="6"/>
    </row>
    <row r="61" spans="1:8">
      <c r="A61" s="70">
        <v>6</v>
      </c>
      <c r="B61" s="345" t="s">
        <v>65</v>
      </c>
      <c r="C61" s="346"/>
      <c r="D61" s="157"/>
      <c r="E61" s="347">
        <v>0</v>
      </c>
      <c r="F61" s="348"/>
      <c r="G61" s="5"/>
      <c r="H61" s="6"/>
    </row>
    <row r="62" spans="1:8">
      <c r="A62" s="70">
        <v>7</v>
      </c>
      <c r="B62" s="345" t="s">
        <v>65</v>
      </c>
      <c r="C62" s="346"/>
      <c r="D62" s="157"/>
      <c r="E62" s="347">
        <v>0</v>
      </c>
      <c r="F62" s="348"/>
      <c r="G62" s="5"/>
      <c r="H62" s="6"/>
    </row>
    <row r="63" spans="1:8">
      <c r="A63" s="71">
        <v>8</v>
      </c>
      <c r="B63" s="345" t="s">
        <v>65</v>
      </c>
      <c r="C63" s="346"/>
      <c r="D63" s="158"/>
      <c r="E63" s="349">
        <v>0</v>
      </c>
      <c r="F63" s="350"/>
      <c r="G63" s="5"/>
      <c r="H63" s="6"/>
    </row>
    <row r="64" spans="1:8">
      <c r="A64" s="73"/>
      <c r="B64" s="39"/>
      <c r="C64" s="39"/>
      <c r="D64" s="36" t="s">
        <v>58</v>
      </c>
      <c r="E64" s="36" t="s">
        <v>59</v>
      </c>
      <c r="F64" s="136">
        <v>642</v>
      </c>
      <c r="G64" s="5"/>
      <c r="H64" s="6"/>
    </row>
    <row r="65" spans="1:8">
      <c r="A65" s="73"/>
      <c r="B65" s="36"/>
      <c r="C65" s="36"/>
      <c r="D65" s="36"/>
      <c r="E65" s="5"/>
      <c r="F65" s="36"/>
      <c r="G65" s="5"/>
      <c r="H65" s="6"/>
    </row>
    <row r="66" spans="1:8" ht="14.25" customHeight="1">
      <c r="A66" s="351" t="s">
        <v>60</v>
      </c>
      <c r="B66" s="352"/>
      <c r="C66" s="159"/>
      <c r="D66" s="159"/>
      <c r="E66" s="144"/>
      <c r="F66" s="159"/>
      <c r="G66" s="160"/>
      <c r="H66" s="6"/>
    </row>
    <row r="67" spans="1:8" ht="24" customHeight="1">
      <c r="A67" s="351"/>
      <c r="B67" s="352"/>
      <c r="C67" s="159"/>
      <c r="D67" s="159"/>
      <c r="E67" s="144"/>
      <c r="F67" s="159"/>
      <c r="G67" s="144"/>
      <c r="H67" s="6"/>
    </row>
    <row r="68" spans="1:8">
      <c r="A68" s="353" t="s">
        <v>65</v>
      </c>
      <c r="B68" s="354"/>
      <c r="C68" s="36"/>
      <c r="D68" s="36"/>
      <c r="E68" s="5"/>
      <c r="F68" s="36"/>
      <c r="G68" s="5"/>
      <c r="H68" s="6"/>
    </row>
    <row r="69" spans="1:8">
      <c r="A69" s="35"/>
      <c r="B69" s="81" t="s">
        <v>61</v>
      </c>
      <c r="C69" s="36" t="s">
        <v>59</v>
      </c>
      <c r="D69" s="175">
        <v>642</v>
      </c>
      <c r="E69" s="5"/>
      <c r="F69" s="81"/>
      <c r="G69" s="36"/>
      <c r="H69" s="72"/>
    </row>
    <row r="70" spans="1:8" ht="14" customHeight="1">
      <c r="A70" s="35"/>
      <c r="B70" s="81" t="s">
        <v>62</v>
      </c>
      <c r="C70" s="82" t="s">
        <v>63</v>
      </c>
      <c r="D70" s="175">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642</v>
      </c>
      <c r="E73" s="5"/>
      <c r="F73" s="5"/>
      <c r="G73" s="36"/>
      <c r="H73" s="72"/>
    </row>
    <row r="74" spans="1:8">
      <c r="A74" s="35"/>
      <c r="B74" s="36"/>
      <c r="C74" s="36"/>
      <c r="D74" s="87"/>
      <c r="E74" s="5"/>
      <c r="F74" s="5"/>
      <c r="G74" s="36"/>
      <c r="H74" s="72"/>
    </row>
    <row r="75" spans="1:8">
      <c r="A75" s="35" t="s">
        <v>68</v>
      </c>
      <c r="B75" s="36"/>
      <c r="C75" s="36" t="s">
        <v>51</v>
      </c>
      <c r="D75" s="175">
        <v>1210</v>
      </c>
      <c r="E75" s="5"/>
      <c r="F75" s="5"/>
      <c r="G75" s="36"/>
      <c r="H75" s="72"/>
    </row>
    <row r="76" spans="1:8">
      <c r="A76" s="35" t="s">
        <v>17</v>
      </c>
      <c r="B76" s="36"/>
      <c r="C76" s="36"/>
      <c r="D76" s="88">
        <v>0.3</v>
      </c>
      <c r="E76" s="5" t="s">
        <v>52</v>
      </c>
      <c r="F76" s="5"/>
      <c r="G76" s="36"/>
      <c r="H76" s="72"/>
    </row>
    <row r="77" spans="1:8" ht="27.5" customHeight="1">
      <c r="A77" s="357" t="s">
        <v>113</v>
      </c>
      <c r="B77" s="356"/>
      <c r="C77" s="36" t="s">
        <v>70</v>
      </c>
      <c r="D77" s="134">
        <v>363</v>
      </c>
      <c r="E77" s="5"/>
      <c r="F77" s="5"/>
      <c r="G77" s="36"/>
      <c r="H77" s="72"/>
    </row>
    <row r="78" spans="1:8">
      <c r="A78" s="62"/>
      <c r="B78" s="36"/>
      <c r="C78" s="36"/>
      <c r="D78" s="89"/>
      <c r="E78" s="5"/>
      <c r="F78" s="5"/>
      <c r="G78" s="36"/>
      <c r="H78" s="72"/>
    </row>
    <row r="79" spans="1:8" ht="26.75" customHeight="1">
      <c r="A79" s="357" t="s">
        <v>113</v>
      </c>
      <c r="B79" s="320"/>
      <c r="C79" s="36" t="s">
        <v>72</v>
      </c>
      <c r="D79" s="137">
        <v>642</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58" t="s">
        <v>74</v>
      </c>
      <c r="B82" s="359"/>
      <c r="C82" s="359"/>
      <c r="D82" s="359"/>
      <c r="E82" s="359"/>
      <c r="F82" s="359"/>
      <c r="G82" s="359"/>
      <c r="H82" s="360"/>
    </row>
    <row r="83" spans="1:8">
      <c r="A83" s="35"/>
      <c r="B83" s="47"/>
      <c r="C83" s="25"/>
      <c r="D83" s="93"/>
      <c r="E83" s="43"/>
      <c r="F83" s="43"/>
      <c r="G83" s="43"/>
      <c r="H83" s="94"/>
    </row>
    <row r="84" spans="1:8">
      <c r="A84" s="23" t="s">
        <v>75</v>
      </c>
      <c r="B84" s="47"/>
      <c r="C84" s="25"/>
      <c r="D84" s="138">
        <v>1092</v>
      </c>
      <c r="E84" s="5" t="s">
        <v>76</v>
      </c>
      <c r="F84" s="361" t="s">
        <v>65</v>
      </c>
      <c r="G84" s="361"/>
      <c r="H84" s="362"/>
    </row>
    <row r="85" spans="1:8">
      <c r="A85" s="31"/>
      <c r="B85" s="41"/>
      <c r="C85" s="41"/>
      <c r="D85" s="95"/>
      <c r="E85" s="5"/>
      <c r="F85" s="361"/>
      <c r="G85" s="361"/>
      <c r="H85" s="362"/>
    </row>
    <row r="86" spans="1:8" ht="14.25" customHeight="1">
      <c r="A86" s="313" t="s">
        <v>77</v>
      </c>
      <c r="B86" s="81" t="s">
        <v>78</v>
      </c>
      <c r="C86" s="82" t="s">
        <v>63</v>
      </c>
      <c r="D86" s="181">
        <v>0</v>
      </c>
      <c r="E86" s="85"/>
      <c r="F86" s="5"/>
      <c r="G86" s="5"/>
      <c r="H86" s="6"/>
    </row>
    <row r="87" spans="1:8">
      <c r="A87" s="313"/>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1092</v>
      </c>
      <c r="E90" s="5"/>
      <c r="F90" s="97"/>
      <c r="G90" s="5"/>
      <c r="H90" s="6"/>
    </row>
    <row r="91" spans="1:8" ht="15" thickBot="1">
      <c r="A91" s="23"/>
      <c r="B91" s="5"/>
      <c r="C91" s="36"/>
      <c r="D91" s="180"/>
      <c r="E91" s="5"/>
      <c r="F91" s="97"/>
      <c r="G91" s="5"/>
      <c r="H91" s="6"/>
    </row>
    <row r="92" spans="1:8" ht="15" thickBot="1">
      <c r="A92" s="321" t="s">
        <v>84</v>
      </c>
      <c r="B92" s="315"/>
      <c r="C92" s="315"/>
      <c r="D92" s="315"/>
      <c r="E92" s="315"/>
      <c r="F92" s="315"/>
      <c r="G92" s="315"/>
      <c r="H92" s="316"/>
    </row>
    <row r="93" spans="1:8">
      <c r="A93" s="23"/>
      <c r="B93" s="5"/>
      <c r="C93" s="36"/>
      <c r="D93" s="180"/>
      <c r="E93" s="5"/>
      <c r="F93" s="97"/>
      <c r="G93" s="5"/>
      <c r="H93" s="6"/>
    </row>
    <row r="94" spans="1:8">
      <c r="A94" s="23" t="s">
        <v>33</v>
      </c>
      <c r="B94" s="5"/>
      <c r="C94" s="36"/>
      <c r="D94" s="181">
        <v>1250</v>
      </c>
      <c r="E94" s="5"/>
      <c r="F94" s="97"/>
      <c r="G94" s="5"/>
      <c r="H94" s="6"/>
    </row>
    <row r="95" spans="1:8">
      <c r="A95" s="23"/>
      <c r="B95" s="5"/>
      <c r="C95" s="54"/>
      <c r="D95" s="98"/>
      <c r="E95" s="5"/>
      <c r="F95" s="97"/>
      <c r="G95" s="5"/>
      <c r="H95" s="6"/>
    </row>
    <row r="96" spans="1:8">
      <c r="A96" s="39" t="s">
        <v>34</v>
      </c>
      <c r="B96" s="81" t="s">
        <v>78</v>
      </c>
      <c r="C96" s="82" t="s">
        <v>63</v>
      </c>
      <c r="D96" s="181">
        <v>50</v>
      </c>
      <c r="E96" s="5"/>
      <c r="F96" s="97"/>
      <c r="G96" s="5"/>
      <c r="H96" s="6"/>
    </row>
    <row r="97" spans="1:8">
      <c r="A97" s="62"/>
      <c r="B97" s="81" t="s">
        <v>79</v>
      </c>
      <c r="C97" s="82" t="s">
        <v>63</v>
      </c>
      <c r="D97" s="181">
        <v>13</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65" t="s">
        <v>65</v>
      </c>
      <c r="F100" s="365"/>
      <c r="G100" s="365"/>
      <c r="H100" s="366"/>
    </row>
    <row r="101" spans="1:8">
      <c r="A101" s="23"/>
      <c r="B101" s="81" t="s">
        <v>114</v>
      </c>
      <c r="C101" s="82" t="s">
        <v>63</v>
      </c>
      <c r="D101" s="181">
        <v>40</v>
      </c>
      <c r="E101" s="365"/>
      <c r="F101" s="365"/>
      <c r="G101" s="365"/>
      <c r="H101" s="366"/>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1147</v>
      </c>
      <c r="E104" s="5"/>
      <c r="F104" s="97"/>
      <c r="G104" s="5"/>
      <c r="H104" s="6"/>
    </row>
    <row r="105" spans="1:8">
      <c r="A105" s="23" t="s">
        <v>89</v>
      </c>
      <c r="B105" s="5"/>
      <c r="C105" s="36" t="s">
        <v>90</v>
      </c>
      <c r="D105" s="181">
        <v>286.75</v>
      </c>
      <c r="E105" s="5" t="s">
        <v>91</v>
      </c>
      <c r="F105" s="97"/>
      <c r="G105" s="5"/>
      <c r="H105" s="6"/>
    </row>
    <row r="106" spans="1:8" ht="15" thickBot="1">
      <c r="A106" s="5"/>
      <c r="B106" s="5"/>
      <c r="C106" s="5"/>
      <c r="D106" s="5"/>
      <c r="E106" s="5"/>
      <c r="F106" s="5"/>
      <c r="G106" s="5"/>
      <c r="H106" s="6"/>
    </row>
    <row r="107" spans="1:8" ht="15" thickBot="1">
      <c r="A107" s="321" t="s">
        <v>92</v>
      </c>
      <c r="B107" s="315"/>
      <c r="C107" s="315"/>
      <c r="D107" s="315"/>
      <c r="E107" s="315"/>
      <c r="F107" s="315"/>
      <c r="G107" s="315"/>
      <c r="H107" s="316"/>
    </row>
    <row r="108" spans="1:8">
      <c r="A108" s="59"/>
      <c r="B108" s="60"/>
      <c r="C108" s="60"/>
      <c r="D108" s="60"/>
      <c r="E108" s="60"/>
      <c r="F108" s="60"/>
      <c r="G108" s="60"/>
      <c r="H108" s="61"/>
    </row>
    <row r="109" spans="1:8">
      <c r="A109" s="35" t="s">
        <v>39</v>
      </c>
      <c r="B109" s="5"/>
      <c r="C109" s="5"/>
      <c r="D109" s="129">
        <v>1210</v>
      </c>
      <c r="E109" s="5" t="s">
        <v>93</v>
      </c>
      <c r="F109" s="5"/>
      <c r="G109" s="5"/>
      <c r="H109" s="6"/>
    </row>
    <row r="110" spans="1:8">
      <c r="A110" s="35" t="s">
        <v>94</v>
      </c>
      <c r="B110" s="5"/>
      <c r="C110" s="82" t="s">
        <v>63</v>
      </c>
      <c r="D110" s="129">
        <v>1092</v>
      </c>
      <c r="E110" s="54" t="s">
        <v>95</v>
      </c>
      <c r="F110" s="5"/>
      <c r="G110" s="5"/>
      <c r="H110" s="6"/>
    </row>
    <row r="111" spans="1:8">
      <c r="A111" s="367" t="s">
        <v>96</v>
      </c>
      <c r="B111" s="368"/>
      <c r="C111" s="82" t="s">
        <v>63</v>
      </c>
      <c r="D111" s="163">
        <v>0</v>
      </c>
      <c r="E111" s="54" t="s">
        <v>97</v>
      </c>
      <c r="F111" s="5"/>
      <c r="G111" s="5"/>
      <c r="H111" s="6"/>
    </row>
    <row r="112" spans="1:8">
      <c r="A112" s="23" t="s">
        <v>98</v>
      </c>
      <c r="B112" s="5"/>
      <c r="C112" s="36" t="s">
        <v>99</v>
      </c>
      <c r="D112" s="139">
        <v>118</v>
      </c>
      <c r="E112" s="5" t="s">
        <v>100</v>
      </c>
      <c r="F112" s="5"/>
      <c r="G112" s="5"/>
      <c r="H112" s="6"/>
    </row>
    <row r="113" spans="1:8" ht="15" thickBot="1">
      <c r="A113" s="23"/>
      <c r="B113" s="5"/>
      <c r="C113" s="81"/>
      <c r="D113" s="101"/>
      <c r="E113" s="29"/>
      <c r="F113" s="5"/>
      <c r="G113" s="5"/>
      <c r="H113" s="6"/>
    </row>
    <row r="114" spans="1:8" ht="15" thickBot="1">
      <c r="A114" s="321" t="s">
        <v>101</v>
      </c>
      <c r="B114" s="315"/>
      <c r="C114" s="315"/>
      <c r="D114" s="315"/>
      <c r="E114" s="315"/>
      <c r="F114" s="315"/>
      <c r="G114" s="315"/>
      <c r="H114" s="316"/>
    </row>
    <row r="115" spans="1:8">
      <c r="A115" s="59"/>
      <c r="B115" s="60"/>
      <c r="C115" s="60"/>
      <c r="D115" s="60"/>
      <c r="E115" s="60"/>
      <c r="F115" s="60"/>
      <c r="G115" s="60"/>
      <c r="H115" s="61"/>
    </row>
    <row r="116" spans="1:8">
      <c r="A116" s="35" t="s">
        <v>33</v>
      </c>
      <c r="B116" s="5"/>
      <c r="C116" s="5"/>
      <c r="D116" s="130">
        <v>1250</v>
      </c>
      <c r="E116" s="5"/>
      <c r="F116" s="5"/>
      <c r="G116" s="5"/>
      <c r="H116" s="6"/>
    </row>
    <row r="117" spans="1:8">
      <c r="A117" s="62" t="s">
        <v>37</v>
      </c>
      <c r="B117" s="5"/>
      <c r="C117" s="82" t="s">
        <v>63</v>
      </c>
      <c r="D117" s="130">
        <v>0</v>
      </c>
      <c r="E117" s="5"/>
      <c r="F117" s="5"/>
      <c r="G117" s="5"/>
      <c r="H117" s="6"/>
    </row>
    <row r="118" spans="1:8">
      <c r="A118" s="35" t="s">
        <v>102</v>
      </c>
      <c r="B118" s="5"/>
      <c r="C118" s="82" t="s">
        <v>63</v>
      </c>
      <c r="D118" s="140">
        <v>118</v>
      </c>
      <c r="E118" s="5"/>
      <c r="F118" s="5"/>
      <c r="G118" s="5"/>
      <c r="H118" s="6"/>
    </row>
    <row r="119" spans="1:8">
      <c r="A119" s="23" t="s">
        <v>103</v>
      </c>
      <c r="B119" s="5"/>
      <c r="C119" s="36" t="s">
        <v>104</v>
      </c>
      <c r="D119" s="141">
        <v>1132</v>
      </c>
      <c r="E119" s="5" t="s">
        <v>100</v>
      </c>
      <c r="F119" s="5"/>
      <c r="G119" s="5"/>
      <c r="H119" s="6"/>
    </row>
    <row r="120" spans="1:8">
      <c r="A120" s="35"/>
      <c r="B120" s="5"/>
      <c r="C120" s="82"/>
      <c r="D120" s="102"/>
      <c r="E120" s="5"/>
      <c r="F120" s="5"/>
      <c r="G120" s="5"/>
      <c r="H120" s="6"/>
    </row>
    <row r="121" spans="1:8">
      <c r="A121" s="35" t="s">
        <v>105</v>
      </c>
      <c r="B121" s="363" t="s">
        <v>160</v>
      </c>
      <c r="C121" s="364"/>
      <c r="D121" s="5"/>
      <c r="E121" s="81" t="s">
        <v>106</v>
      </c>
      <c r="F121" s="164">
        <v>44362</v>
      </c>
      <c r="G121" s="5"/>
      <c r="H121" s="6"/>
    </row>
    <row r="122" spans="1:8">
      <c r="A122" s="35"/>
      <c r="B122" s="5"/>
      <c r="C122" s="5"/>
      <c r="D122" s="5"/>
      <c r="E122" s="81"/>
      <c r="F122" s="5"/>
      <c r="G122" s="5"/>
      <c r="H122" s="6"/>
    </row>
    <row r="123" spans="1:8">
      <c r="A123" s="35" t="s">
        <v>107</v>
      </c>
      <c r="B123" s="363" t="s">
        <v>161</v>
      </c>
      <c r="C123" s="364"/>
      <c r="D123" s="5"/>
      <c r="E123" s="81" t="s">
        <v>106</v>
      </c>
      <c r="F123" s="164">
        <v>44363</v>
      </c>
      <c r="G123" s="5"/>
      <c r="H123" s="6"/>
    </row>
    <row r="124" spans="1:8" ht="15" thickBot="1">
      <c r="A124" s="55"/>
      <c r="B124" s="57"/>
      <c r="C124" s="57"/>
      <c r="D124" s="57"/>
      <c r="E124" s="57"/>
      <c r="F124" s="57"/>
      <c r="G124" s="57"/>
      <c r="H124" s="58"/>
    </row>
  </sheetData>
  <sheetProtection algorithmName="SHA-512" hashValue="2hy7DS5Hh3FH0ORu8XqeHP6McnLeJx5yNtHFuVwmE1mwV6W1c/TleMuKOvdSve3homCimUAGFtqMAt1i+3ZBbA==" saltValue="SeyYbWUiBtaK6QN3F9Wa7A==" spinCount="100000" sheet="1" objects="1" scenarios="1" selectLockedCells="1" selectUnlockedCells="1"/>
  <mergeCells count="61">
    <mergeCell ref="B123:C123"/>
    <mergeCell ref="A77:B77"/>
    <mergeCell ref="A79:B79"/>
    <mergeCell ref="A82:H82"/>
    <mergeCell ref="F84:H85"/>
    <mergeCell ref="A86:A87"/>
    <mergeCell ref="A92:H92"/>
    <mergeCell ref="E100:H101"/>
    <mergeCell ref="A107:H107"/>
    <mergeCell ref="A111:B111"/>
    <mergeCell ref="A114:H114"/>
    <mergeCell ref="B121:C121"/>
    <mergeCell ref="A68:B68"/>
    <mergeCell ref="B59:C59"/>
    <mergeCell ref="E59:F59"/>
    <mergeCell ref="B60:C60"/>
    <mergeCell ref="E60:F60"/>
    <mergeCell ref="B61:C61"/>
    <mergeCell ref="E61:F61"/>
    <mergeCell ref="B62:C62"/>
    <mergeCell ref="E62:F62"/>
    <mergeCell ref="B63:C63"/>
    <mergeCell ref="E63:F63"/>
    <mergeCell ref="A66:B67"/>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15372"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5373"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5374"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5375"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5376"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5377"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15378"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5382"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5383"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15384"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5385"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5386"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15387"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15388"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5389"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5390"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15391"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15392"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5393"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5395" r:id="rId27" name="Check Box 35">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5396" r:id="rId28" name="Check Box 36">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15397" r:id="rId29" name="Check Box 37">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15398" r:id="rId30" name="Check Box 38">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15399" r:id="rId31" name="Check Box 39">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15400" r:id="rId32" name="Check Box 40">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15401" r:id="rId33" name="Check Box 41">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15402" r:id="rId34" name="Check Box 42">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5403" r:id="rId35" name="Check Box 43">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15404" r:id="rId36" name="Check Box 44">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mc:AlternateContent xmlns:mc="http://schemas.openxmlformats.org/markup-compatibility/2006">
          <mc:Choice Requires="x14">
            <control shapeId="15405" r:id="rId37" name="Check Box 45">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15406" r:id="rId38" name="Check Box 46">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5407" r:id="rId39" name="Check Box 47">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7"/>
  <sheetViews>
    <sheetView topLeftCell="A25" workbookViewId="0">
      <selection activeCell="A36" sqref="A36:B42"/>
    </sheetView>
  </sheetViews>
  <sheetFormatPr defaultColWidth="9.08984375" defaultRowHeight="14.5"/>
  <cols>
    <col min="1" max="1" width="21.08984375" customWidth="1"/>
    <col min="2" max="2" width="11.81640625" customWidth="1"/>
    <col min="3" max="3" width="14.1796875" customWidth="1"/>
    <col min="4" max="4" width="15" customWidth="1"/>
    <col min="5" max="7" width="12.6328125" customWidth="1"/>
    <col min="8" max="8" width="7.36328125" customWidth="1"/>
    <col min="9" max="10" width="12.6328125" customWidth="1"/>
    <col min="12" max="12" width="16.81640625" customWidth="1"/>
  </cols>
  <sheetData>
    <row r="1" spans="1:12">
      <c r="A1" s="119" t="s">
        <v>169</v>
      </c>
      <c r="B1" t="e">
        <f>CONCATENATE('Feuille de calcul 1'!E10," - ",VLOOKUP(TRUE,B4:C10,2,FALSE)," - ",VLOOKUP(TRUE,F4:G6,2,FALSE)," - ",IF(OR('Feuille de calcul 1'!E10="AB",'Feuille de calcul 1'!E10="MB",'Feuille de calcul 1'!E10="NB",'Feuille de calcul 1'!E10="SK"),"N/A",VLOOKUP(TRUE,D4:E6,2,FALSE)), " - ",'Feuille de calcul 1'!H4)</f>
        <v>#N/A</v>
      </c>
    </row>
    <row r="3" spans="1:12">
      <c r="A3" s="120" t="s">
        <v>11</v>
      </c>
      <c r="B3" s="120" t="s">
        <v>170</v>
      </c>
      <c r="C3" s="120" t="s">
        <v>171</v>
      </c>
      <c r="D3" s="120" t="s">
        <v>172</v>
      </c>
      <c r="E3" s="120" t="s">
        <v>173</v>
      </c>
      <c r="F3" s="120" t="s">
        <v>174</v>
      </c>
      <c r="G3" s="120" t="s">
        <v>175</v>
      </c>
      <c r="I3" s="120" t="s">
        <v>176</v>
      </c>
      <c r="J3" s="120" t="s">
        <v>177</v>
      </c>
      <c r="L3" t="s">
        <v>178</v>
      </c>
    </row>
    <row r="4" spans="1:12">
      <c r="A4" t="s">
        <v>115</v>
      </c>
      <c r="B4" t="b">
        <v>0</v>
      </c>
      <c r="C4" t="s">
        <v>179</v>
      </c>
      <c r="D4" t="b">
        <v>0</v>
      </c>
      <c r="E4" t="s">
        <v>180</v>
      </c>
      <c r="F4" t="b">
        <v>0</v>
      </c>
      <c r="G4" t="s">
        <v>181</v>
      </c>
      <c r="I4" t="s">
        <v>182</v>
      </c>
      <c r="J4" t="b">
        <v>0</v>
      </c>
      <c r="L4">
        <v>2023</v>
      </c>
    </row>
    <row r="5" spans="1:12">
      <c r="A5" t="s">
        <v>116</v>
      </c>
      <c r="B5" t="b">
        <v>0</v>
      </c>
      <c r="C5" t="s">
        <v>183</v>
      </c>
      <c r="D5" t="b">
        <v>0</v>
      </c>
      <c r="E5" t="str">
        <f>IF(AND('Feuille de calcul 1'!E10="QC",'Feuille de calcul 1'!H4&gt;2021),"Oil","Gas")</f>
        <v>Gas</v>
      </c>
      <c r="F5" t="b">
        <v>0</v>
      </c>
      <c r="G5" t="s">
        <v>184</v>
      </c>
      <c r="I5" t="s">
        <v>185</v>
      </c>
      <c r="J5" t="b">
        <v>0</v>
      </c>
      <c r="L5">
        <v>2024</v>
      </c>
    </row>
    <row r="6" spans="1:12">
      <c r="A6" t="s">
        <v>186</v>
      </c>
      <c r="B6" t="b">
        <v>0</v>
      </c>
      <c r="C6" t="s">
        <v>187</v>
      </c>
      <c r="D6" t="b">
        <v>0</v>
      </c>
      <c r="E6" t="s">
        <v>188</v>
      </c>
      <c r="F6" t="b">
        <v>0</v>
      </c>
      <c r="G6" t="str">
        <f>IF(AND('Feuille de calcul 1'!H4&gt;2021,'Feuille de calcul 1'!E10="IPE"),"SDH","Other")</f>
        <v>Other</v>
      </c>
      <c r="I6" t="s">
        <v>188</v>
      </c>
      <c r="J6" t="b">
        <v>0</v>
      </c>
    </row>
    <row r="7" spans="1:12">
      <c r="A7" t="s">
        <v>108</v>
      </c>
      <c r="B7" t="b">
        <v>0</v>
      </c>
      <c r="C7" t="s">
        <v>189</v>
      </c>
      <c r="E7" t="s">
        <v>190</v>
      </c>
    </row>
    <row r="8" spans="1:12">
      <c r="A8" t="s">
        <v>117</v>
      </c>
      <c r="B8" t="b">
        <v>0</v>
      </c>
      <c r="C8" t="s">
        <v>191</v>
      </c>
    </row>
    <row r="9" spans="1:12">
      <c r="A9" t="s">
        <v>14</v>
      </c>
      <c r="B9" t="b">
        <v>0</v>
      </c>
      <c r="C9" t="str">
        <f>IF(OR('Feuille de calcul 1'!H4=2021,AND('Feuille de calcul 1'!E10&lt;&gt;"CB",'Feuille de calcul 1'!E10&lt;&gt;"ON",'Feuille de calcul 1'!E10&lt;&gt;"IPE")),"4+ bedroom","5+ bedroom")</f>
        <v>4+ bedroom</v>
      </c>
    </row>
    <row r="10" spans="1:12">
      <c r="A10" t="s">
        <v>192</v>
      </c>
      <c r="B10" t="b">
        <v>0</v>
      </c>
      <c r="C10" t="s">
        <v>184</v>
      </c>
    </row>
    <row r="11" spans="1:12">
      <c r="A11" t="s">
        <v>193</v>
      </c>
    </row>
    <row r="13" spans="1:12">
      <c r="A13" s="120" t="s">
        <v>194</v>
      </c>
    </row>
    <row r="14" spans="1:12">
      <c r="A14" t="s">
        <v>195</v>
      </c>
      <c r="B14" t="s">
        <v>177</v>
      </c>
      <c r="C14" t="s">
        <v>196</v>
      </c>
    </row>
    <row r="15" spans="1:12">
      <c r="A15" t="s">
        <v>188</v>
      </c>
      <c r="B15" t="b">
        <v>0</v>
      </c>
      <c r="C15">
        <f>IF(B15=TRUE,VLOOKUP($B$1,Table1[#All],3,FALSE),0)</f>
        <v>0</v>
      </c>
      <c r="E15" s="120" t="s">
        <v>197</v>
      </c>
    </row>
    <row r="16" spans="1:12">
      <c r="A16" t="s">
        <v>198</v>
      </c>
      <c r="B16" t="b">
        <v>0</v>
      </c>
      <c r="C16">
        <f>IF(B16=TRUE,VLOOKUP($B$1,Table1[#All],5,FALSE),0)</f>
        <v>0</v>
      </c>
      <c r="E16" s="233">
        <v>1</v>
      </c>
    </row>
    <row r="17" spans="1:3">
      <c r="A17" t="s">
        <v>199</v>
      </c>
      <c r="B17" t="b">
        <v>0</v>
      </c>
      <c r="C17">
        <f>IF(B17=TRUE,VLOOKUP($B$1,Table1[#All],6,FALSE),0)</f>
        <v>0</v>
      </c>
    </row>
    <row r="18" spans="1:3">
      <c r="A18" t="s">
        <v>200</v>
      </c>
      <c r="B18" t="b">
        <v>0</v>
      </c>
      <c r="C18">
        <f>IF(B18=TRUE,VLOOKUP($B$1,Table1[#All],7,FALSE),0)</f>
        <v>0</v>
      </c>
    </row>
    <row r="19" spans="1:3">
      <c r="A19" t="s">
        <v>201</v>
      </c>
      <c r="B19" t="b">
        <v>0</v>
      </c>
      <c r="C19">
        <f>IF(B19=TRUE,VLOOKUP($B$1,Table1[#All],8,FALSE),0)</f>
        <v>0</v>
      </c>
    </row>
    <row r="20" spans="1:3">
      <c r="A20" t="s">
        <v>202</v>
      </c>
      <c r="B20" t="b">
        <v>0</v>
      </c>
      <c r="C20">
        <f>IF(AND(B20=TRUE,'Feuille de calcul 1'!E10="ON"),VLOOKUP($B$1,Table1[#All],9,FALSE)+(E16-1)*6,0)</f>
        <v>0</v>
      </c>
    </row>
    <row r="21" spans="1:3">
      <c r="C21">
        <f>SUBTOTAL(109,C15:C20)</f>
        <v>0</v>
      </c>
    </row>
    <row r="25" spans="1:3">
      <c r="A25" s="120" t="s">
        <v>203</v>
      </c>
    </row>
    <row r="26" spans="1:3">
      <c r="A26" t="s">
        <v>11</v>
      </c>
    </row>
    <row r="27" spans="1:3">
      <c r="A27" s="121" t="s">
        <v>115</v>
      </c>
      <c r="B27" t="s">
        <v>159</v>
      </c>
    </row>
    <row r="28" spans="1:3">
      <c r="A28" s="122" t="s">
        <v>204</v>
      </c>
      <c r="B28" t="s">
        <v>159</v>
      </c>
    </row>
    <row r="29" spans="1:3">
      <c r="A29" s="121" t="s">
        <v>186</v>
      </c>
      <c r="B29" t="s">
        <v>159</v>
      </c>
    </row>
    <row r="30" spans="1:3">
      <c r="A30" s="122" t="s">
        <v>117</v>
      </c>
      <c r="B30" t="s">
        <v>159</v>
      </c>
    </row>
    <row r="31" spans="1:3">
      <c r="A31" s="121" t="s">
        <v>14</v>
      </c>
      <c r="B31" t="s">
        <v>159</v>
      </c>
    </row>
    <row r="32" spans="1:3">
      <c r="A32" s="122" t="s">
        <v>192</v>
      </c>
      <c r="B32" t="s">
        <v>154</v>
      </c>
    </row>
    <row r="33" spans="1:2">
      <c r="A33" s="121" t="s">
        <v>193</v>
      </c>
      <c r="B33" t="s">
        <v>159</v>
      </c>
    </row>
    <row r="35" spans="1:2">
      <c r="A35" s="120" t="s">
        <v>205</v>
      </c>
    </row>
    <row r="36" spans="1:2">
      <c r="A36" s="121" t="s">
        <v>115</v>
      </c>
      <c r="B36" s="121" t="s">
        <v>206</v>
      </c>
    </row>
    <row r="37" spans="1:2">
      <c r="A37" s="122" t="s">
        <v>116</v>
      </c>
      <c r="B37" s="122" t="s">
        <v>206</v>
      </c>
    </row>
    <row r="38" spans="1:2">
      <c r="A38" s="121" t="s">
        <v>186</v>
      </c>
      <c r="B38" s="121" t="s">
        <v>207</v>
      </c>
    </row>
    <row r="39" spans="1:2">
      <c r="A39" s="122" t="s">
        <v>117</v>
      </c>
      <c r="B39" s="122" t="s">
        <v>206</v>
      </c>
    </row>
    <row r="40" spans="1:2">
      <c r="A40" s="121" t="s">
        <v>14</v>
      </c>
      <c r="B40" s="121" t="s">
        <v>206</v>
      </c>
    </row>
    <row r="41" spans="1:2">
      <c r="A41" s="122" t="s">
        <v>192</v>
      </c>
      <c r="B41" s="122" t="s">
        <v>206</v>
      </c>
    </row>
    <row r="42" spans="1:2">
      <c r="A42" s="121" t="s">
        <v>193</v>
      </c>
      <c r="B42" s="121" t="s">
        <v>207</v>
      </c>
    </row>
    <row r="45" spans="1:2">
      <c r="A45" t="s">
        <v>208</v>
      </c>
    </row>
    <row r="46" spans="1:2">
      <c r="A46" t="s">
        <v>159</v>
      </c>
    </row>
    <row r="47" spans="1:2">
      <c r="A47" t="s">
        <v>154</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7">
    <tablePart r:id="rId4"/>
    <tablePart r:id="rId5"/>
    <tablePart r:id="rId6"/>
    <tablePart r:id="rId7"/>
    <tablePart r:id="rId8"/>
    <tablePart r:id="rId9"/>
    <tablePart r:id="rId10"/>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C033-EE99-4A14-8E17-667ED25A5CF8}">
  <dimension ref="A1:J47"/>
  <sheetViews>
    <sheetView workbookViewId="0">
      <selection activeCell="B2" sqref="B2"/>
    </sheetView>
  </sheetViews>
  <sheetFormatPr defaultColWidth="9.08984375" defaultRowHeight="14.5"/>
  <cols>
    <col min="1" max="1" width="21.08984375" customWidth="1"/>
    <col min="2" max="2" width="11.81640625" customWidth="1"/>
    <col min="3" max="3" width="14.1796875" customWidth="1"/>
    <col min="4" max="4" width="15" customWidth="1"/>
    <col min="5" max="7" width="12.6328125" customWidth="1"/>
    <col min="8" max="8" width="7.36328125" customWidth="1"/>
    <col min="9" max="10" width="12.6328125" customWidth="1"/>
  </cols>
  <sheetData>
    <row r="1" spans="1:10">
      <c r="A1" s="119" t="s">
        <v>169</v>
      </c>
      <c r="B1" t="e">
        <f>CONCATENATE('Feuille de calcul 2'!E10," - ",VLOOKUP(TRUE,B4:C10,2,FALSE)," - ",VLOOKUP(TRUE,F4:G6,2,FALSE)," - ",IF(OR('Feuille de calcul 2'!E10="AB",'Feuille de calcul 2'!E10="MB",'Feuille de calcul 2'!E10="NB",'Feuille de calcul 2'!E10="SK"),"N/A",VLOOKUP(TRUE,D4:E6,2,FALSE)), " - ",'Feuille de calcul 2'!H4)</f>
        <v>#N/A</v>
      </c>
    </row>
    <row r="3" spans="1:10">
      <c r="A3" s="120" t="s">
        <v>11</v>
      </c>
      <c r="B3" s="120" t="s">
        <v>170</v>
      </c>
      <c r="C3" s="120" t="s">
        <v>171</v>
      </c>
      <c r="D3" s="120" t="s">
        <v>172</v>
      </c>
      <c r="E3" s="120" t="s">
        <v>173</v>
      </c>
      <c r="F3" s="120" t="s">
        <v>174</v>
      </c>
      <c r="G3" s="120" t="s">
        <v>175</v>
      </c>
      <c r="I3" s="120" t="s">
        <v>176</v>
      </c>
      <c r="J3" s="120" t="s">
        <v>177</v>
      </c>
    </row>
    <row r="4" spans="1:10">
      <c r="A4" t="s">
        <v>115</v>
      </c>
      <c r="B4" t="b">
        <v>0</v>
      </c>
      <c r="C4" t="s">
        <v>179</v>
      </c>
      <c r="D4" t="b">
        <v>0</v>
      </c>
      <c r="E4" t="s">
        <v>180</v>
      </c>
      <c r="F4" t="b">
        <v>0</v>
      </c>
      <c r="G4" t="s">
        <v>181</v>
      </c>
      <c r="I4" t="s">
        <v>182</v>
      </c>
      <c r="J4" t="b">
        <v>0</v>
      </c>
    </row>
    <row r="5" spans="1:10">
      <c r="A5" t="s">
        <v>116</v>
      </c>
      <c r="B5" t="b">
        <v>0</v>
      </c>
      <c r="C5" t="s">
        <v>183</v>
      </c>
      <c r="D5" t="b">
        <v>0</v>
      </c>
      <c r="E5" t="str">
        <f>IF(AND('Feuille de calcul 2'!E10="QC",'Feuille de calcul 2'!H4&gt;2021),"Oil","Gas")</f>
        <v>Gas</v>
      </c>
      <c r="F5" t="b">
        <v>0</v>
      </c>
      <c r="G5" t="s">
        <v>184</v>
      </c>
      <c r="I5" t="s">
        <v>185</v>
      </c>
      <c r="J5" t="b">
        <v>0</v>
      </c>
    </row>
    <row r="6" spans="1:10">
      <c r="A6" t="s">
        <v>186</v>
      </c>
      <c r="B6" t="b">
        <v>0</v>
      </c>
      <c r="C6" t="s">
        <v>187</v>
      </c>
      <c r="D6" t="b">
        <v>0</v>
      </c>
      <c r="E6" t="s">
        <v>188</v>
      </c>
      <c r="F6" t="b">
        <v>0</v>
      </c>
      <c r="G6" t="str">
        <f>IF(AND('Feuille de calcul 2'!H4&gt;2021,'Feuille de calcul 2'!E10="IPE"),"SDH","Other")</f>
        <v>Other</v>
      </c>
      <c r="I6" t="s">
        <v>188</v>
      </c>
      <c r="J6" t="b">
        <v>0</v>
      </c>
    </row>
    <row r="7" spans="1:10">
      <c r="A7" t="s">
        <v>108</v>
      </c>
      <c r="B7" t="b">
        <v>0</v>
      </c>
      <c r="C7" t="s">
        <v>189</v>
      </c>
      <c r="E7" t="s">
        <v>190</v>
      </c>
    </row>
    <row r="8" spans="1:10">
      <c r="A8" t="s">
        <v>117</v>
      </c>
      <c r="B8" t="b">
        <v>0</v>
      </c>
      <c r="C8" t="s">
        <v>191</v>
      </c>
    </row>
    <row r="9" spans="1:10">
      <c r="A9" t="s">
        <v>14</v>
      </c>
      <c r="B9" t="b">
        <v>0</v>
      </c>
      <c r="C9" t="str">
        <f>IF(OR('Feuille de calcul 2'!H4=2021,AND('Feuille de calcul 2'!E10&lt;&gt;"CB",'Feuille de calcul 2'!E10&lt;&gt;"ON",'Feuille de calcul 2'!E10&lt;&gt;"IPE")),"4+ bedroom","5+ bedroom")</f>
        <v>4+ bedroom</v>
      </c>
    </row>
    <row r="10" spans="1:10">
      <c r="A10" t="s">
        <v>192</v>
      </c>
      <c r="B10" t="b">
        <v>0</v>
      </c>
      <c r="C10" t="s">
        <v>184</v>
      </c>
    </row>
    <row r="11" spans="1:10">
      <c r="A11" t="s">
        <v>193</v>
      </c>
    </row>
    <row r="13" spans="1:10">
      <c r="A13" s="120" t="s">
        <v>194</v>
      </c>
    </row>
    <row r="14" spans="1:10">
      <c r="A14" t="s">
        <v>195</v>
      </c>
      <c r="B14" t="s">
        <v>177</v>
      </c>
      <c r="C14" t="s">
        <v>196</v>
      </c>
    </row>
    <row r="15" spans="1:10">
      <c r="A15" t="s">
        <v>188</v>
      </c>
      <c r="B15" t="b">
        <v>0</v>
      </c>
      <c r="C15">
        <f>IF(B15=TRUE,VLOOKUP($B$1,Table1[#All],3,FALSE),0)</f>
        <v>0</v>
      </c>
      <c r="E15" s="120" t="s">
        <v>197</v>
      </c>
    </row>
    <row r="16" spans="1:10">
      <c r="A16" t="s">
        <v>198</v>
      </c>
      <c r="B16" t="b">
        <v>0</v>
      </c>
      <c r="C16">
        <f>IF(B16=TRUE,VLOOKUP($B$1,Table1[#All],5,FALSE),0)</f>
        <v>0</v>
      </c>
      <c r="E16" s="233">
        <v>1</v>
      </c>
    </row>
    <row r="17" spans="1:3">
      <c r="A17" t="s">
        <v>199</v>
      </c>
      <c r="B17" t="b">
        <v>0</v>
      </c>
      <c r="C17">
        <f>IF(B17=TRUE,VLOOKUP($B$1,Table1[#All],6,FALSE),0)</f>
        <v>0</v>
      </c>
    </row>
    <row r="18" spans="1:3">
      <c r="A18" t="s">
        <v>200</v>
      </c>
      <c r="B18" t="b">
        <v>0</v>
      </c>
      <c r="C18">
        <f>IF(B18=TRUE,VLOOKUP($B$1,Table1[#All],7,FALSE),0)</f>
        <v>0</v>
      </c>
    </row>
    <row r="19" spans="1:3">
      <c r="A19" t="s">
        <v>201</v>
      </c>
      <c r="B19" t="b">
        <v>0</v>
      </c>
      <c r="C19">
        <f>IF(B19=TRUE,VLOOKUP($B$1,Table1[#All],8,FALSE),0)</f>
        <v>0</v>
      </c>
    </row>
    <row r="20" spans="1:3">
      <c r="A20" t="s">
        <v>202</v>
      </c>
      <c r="B20" t="b">
        <v>0</v>
      </c>
      <c r="C20">
        <f>IF(AND(B20=TRUE,'Feuille de calcul 2'!E10="ON"),VLOOKUP($B$1,Table1[#All],9,FALSE)+(E16-1)*6,0)</f>
        <v>0</v>
      </c>
    </row>
    <row r="21" spans="1:3">
      <c r="C21">
        <f>SUBTOTAL(109,C15:C20)</f>
        <v>0</v>
      </c>
    </row>
    <row r="25" spans="1:3">
      <c r="A25" s="120" t="s">
        <v>203</v>
      </c>
    </row>
    <row r="26" spans="1:3">
      <c r="A26" t="s">
        <v>11</v>
      </c>
    </row>
    <row r="27" spans="1:3">
      <c r="A27" s="121" t="s">
        <v>115</v>
      </c>
      <c r="B27" t="s">
        <v>159</v>
      </c>
    </row>
    <row r="28" spans="1:3">
      <c r="A28" s="122" t="s">
        <v>204</v>
      </c>
      <c r="B28" t="s">
        <v>159</v>
      </c>
    </row>
    <row r="29" spans="1:3">
      <c r="A29" s="121" t="s">
        <v>186</v>
      </c>
      <c r="B29" t="s">
        <v>159</v>
      </c>
    </row>
    <row r="30" spans="1:3">
      <c r="A30" s="122" t="s">
        <v>117</v>
      </c>
      <c r="B30" t="s">
        <v>159</v>
      </c>
    </row>
    <row r="31" spans="1:3">
      <c r="A31" s="121" t="s">
        <v>14</v>
      </c>
      <c r="B31" t="s">
        <v>159</v>
      </c>
    </row>
    <row r="32" spans="1:3">
      <c r="A32" s="122" t="s">
        <v>192</v>
      </c>
      <c r="B32" t="s">
        <v>154</v>
      </c>
    </row>
    <row r="33" spans="1:2">
      <c r="A33" s="121" t="s">
        <v>193</v>
      </c>
      <c r="B33" t="s">
        <v>159</v>
      </c>
    </row>
    <row r="35" spans="1:2">
      <c r="A35" s="120" t="s">
        <v>205</v>
      </c>
    </row>
    <row r="36" spans="1:2">
      <c r="A36" s="121" t="s">
        <v>115</v>
      </c>
      <c r="B36" s="121" t="s">
        <v>206</v>
      </c>
    </row>
    <row r="37" spans="1:2">
      <c r="A37" s="122" t="s">
        <v>116</v>
      </c>
      <c r="B37" s="122" t="s">
        <v>206</v>
      </c>
    </row>
    <row r="38" spans="1:2">
      <c r="A38" s="121" t="s">
        <v>186</v>
      </c>
      <c r="B38" s="121" t="s">
        <v>207</v>
      </c>
    </row>
    <row r="39" spans="1:2">
      <c r="A39" s="122" t="s">
        <v>117</v>
      </c>
      <c r="B39" s="122" t="s">
        <v>206</v>
      </c>
    </row>
    <row r="40" spans="1:2">
      <c r="A40" s="121" t="s">
        <v>14</v>
      </c>
      <c r="B40" s="121" t="s">
        <v>206</v>
      </c>
    </row>
    <row r="41" spans="1:2">
      <c r="A41" s="122" t="s">
        <v>192</v>
      </c>
      <c r="B41" s="122" t="s">
        <v>206</v>
      </c>
    </row>
    <row r="42" spans="1:2">
      <c r="A42" s="121" t="s">
        <v>193</v>
      </c>
      <c r="B42" s="121" t="s">
        <v>207</v>
      </c>
    </row>
    <row r="45" spans="1:2">
      <c r="A45" t="s">
        <v>208</v>
      </c>
    </row>
    <row r="46" spans="1:2">
      <c r="A46" t="s">
        <v>159</v>
      </c>
    </row>
    <row r="47" spans="1:2">
      <c r="A47" t="s">
        <v>154</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6">
    <tablePart r:id="rId4"/>
    <tablePart r:id="rId5"/>
    <tablePart r:id="rId6"/>
    <tablePart r:id="rId7"/>
    <tablePart r:id="rId8"/>
    <tablePart r:id="rId9"/>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58D8-376E-4689-9EAE-5B503C7F3C8A}">
  <dimension ref="A1:J47"/>
  <sheetViews>
    <sheetView workbookViewId="0">
      <selection activeCell="B30" sqref="B30"/>
    </sheetView>
  </sheetViews>
  <sheetFormatPr defaultColWidth="9.08984375" defaultRowHeight="14.5"/>
  <cols>
    <col min="1" max="1" width="21.08984375" customWidth="1"/>
    <col min="2" max="2" width="11.81640625" customWidth="1"/>
    <col min="3" max="3" width="14.1796875" customWidth="1"/>
    <col min="4" max="4" width="15" customWidth="1"/>
    <col min="5" max="7" width="12.6328125" customWidth="1"/>
    <col min="8" max="8" width="7.36328125" customWidth="1"/>
    <col min="9" max="10" width="12.6328125" customWidth="1"/>
  </cols>
  <sheetData>
    <row r="1" spans="1:10">
      <c r="A1" s="119" t="s">
        <v>169</v>
      </c>
      <c r="B1" t="e">
        <f>CONCATENATE('Feuille de calcul 3'!E10," - ",VLOOKUP(TRUE,B4:C10,2,FALSE)," - ",VLOOKUP(TRUE,F4:G6,2,FALSE)," - ",IF(OR('Feuille de calcul 3'!E10="AB",'Feuille de calcul 3'!E10="MB",'Feuille de calcul 3'!E10="NB",'Feuille de calcul 3'!E10="SK"),"N/A",VLOOKUP(TRUE,D4:E6,2,FALSE)), " - ",'Feuille de calcul 3'!H4)</f>
        <v>#N/A</v>
      </c>
    </row>
    <row r="3" spans="1:10">
      <c r="A3" s="120" t="s">
        <v>11</v>
      </c>
      <c r="B3" s="120" t="s">
        <v>170</v>
      </c>
      <c r="C3" s="120" t="s">
        <v>171</v>
      </c>
      <c r="D3" s="120" t="s">
        <v>172</v>
      </c>
      <c r="E3" s="120" t="s">
        <v>173</v>
      </c>
      <c r="F3" s="120" t="s">
        <v>174</v>
      </c>
      <c r="G3" s="120" t="s">
        <v>175</v>
      </c>
      <c r="I3" s="120" t="s">
        <v>176</v>
      </c>
      <c r="J3" s="120" t="s">
        <v>177</v>
      </c>
    </row>
    <row r="4" spans="1:10">
      <c r="A4" t="s">
        <v>115</v>
      </c>
      <c r="B4" t="b">
        <v>0</v>
      </c>
      <c r="C4" t="s">
        <v>179</v>
      </c>
      <c r="D4" t="b">
        <v>0</v>
      </c>
      <c r="E4" t="s">
        <v>180</v>
      </c>
      <c r="F4" t="b">
        <v>0</v>
      </c>
      <c r="G4" t="s">
        <v>181</v>
      </c>
      <c r="I4" t="s">
        <v>182</v>
      </c>
      <c r="J4" t="b">
        <v>0</v>
      </c>
    </row>
    <row r="5" spans="1:10">
      <c r="A5" t="s">
        <v>116</v>
      </c>
      <c r="B5" t="b">
        <v>0</v>
      </c>
      <c r="C5" t="s">
        <v>183</v>
      </c>
      <c r="D5" t="b">
        <v>0</v>
      </c>
      <c r="E5" t="str">
        <f>IF(AND('Feuille de calcul 3'!E10="QC",'Feuille de calcul 3'!H4&gt;2021),"Oil","Gas")</f>
        <v>Gas</v>
      </c>
      <c r="F5" t="b">
        <v>0</v>
      </c>
      <c r="G5" t="s">
        <v>184</v>
      </c>
      <c r="I5" t="s">
        <v>185</v>
      </c>
      <c r="J5" t="b">
        <v>0</v>
      </c>
    </row>
    <row r="6" spans="1:10">
      <c r="A6" t="s">
        <v>186</v>
      </c>
      <c r="B6" t="b">
        <v>0</v>
      </c>
      <c r="C6" t="s">
        <v>187</v>
      </c>
      <c r="D6" t="b">
        <v>0</v>
      </c>
      <c r="E6" t="s">
        <v>188</v>
      </c>
      <c r="F6" t="b">
        <v>0</v>
      </c>
      <c r="G6" t="str">
        <f>IF(AND('Feuille de calcul 3'!H4&gt;2021,'Feuille de calcul 3'!E10="IPE"),"SDH","Other")</f>
        <v>Other</v>
      </c>
      <c r="I6" t="s">
        <v>188</v>
      </c>
      <c r="J6" t="b">
        <v>0</v>
      </c>
    </row>
    <row r="7" spans="1:10">
      <c r="A7" t="s">
        <v>108</v>
      </c>
      <c r="B7" t="b">
        <v>0</v>
      </c>
      <c r="C7" t="s">
        <v>189</v>
      </c>
      <c r="E7" t="s">
        <v>190</v>
      </c>
    </row>
    <row r="8" spans="1:10">
      <c r="A8" t="s">
        <v>117</v>
      </c>
      <c r="B8" t="b">
        <v>0</v>
      </c>
      <c r="C8" t="s">
        <v>191</v>
      </c>
    </row>
    <row r="9" spans="1:10">
      <c r="A9" t="s">
        <v>14</v>
      </c>
      <c r="B9" t="b">
        <v>0</v>
      </c>
      <c r="C9" t="str">
        <f>IF(OR('Feuille de calcul 3'!H4=2021,AND('Feuille de calcul 3'!E10&lt;&gt;"CB",'Feuille de calcul 3'!E10&lt;&gt;"ON",'Feuille de calcul 3'!E10&lt;&gt;"IPE")),"4+ bedroom","5+ bedroom")</f>
        <v>5+ bedroom</v>
      </c>
    </row>
    <row r="10" spans="1:10">
      <c r="A10" t="s">
        <v>192</v>
      </c>
      <c r="B10" t="b">
        <v>0</v>
      </c>
      <c r="C10" t="s">
        <v>184</v>
      </c>
    </row>
    <row r="11" spans="1:10">
      <c r="A11" t="s">
        <v>193</v>
      </c>
    </row>
    <row r="13" spans="1:10">
      <c r="A13" s="120" t="s">
        <v>194</v>
      </c>
    </row>
    <row r="14" spans="1:10">
      <c r="A14" t="s">
        <v>195</v>
      </c>
      <c r="B14" t="s">
        <v>177</v>
      </c>
      <c r="C14" t="s">
        <v>196</v>
      </c>
    </row>
    <row r="15" spans="1:10">
      <c r="A15" t="s">
        <v>188</v>
      </c>
      <c r="B15" t="b">
        <v>0</v>
      </c>
      <c r="C15">
        <f>IF(B15=TRUE,VLOOKUP($B$1,Table1[#All],3,FALSE),0)</f>
        <v>0</v>
      </c>
      <c r="E15" s="120" t="s">
        <v>197</v>
      </c>
    </row>
    <row r="16" spans="1:10">
      <c r="A16" t="s">
        <v>198</v>
      </c>
      <c r="B16" t="b">
        <v>0</v>
      </c>
      <c r="C16">
        <f>IF(B16=TRUE,VLOOKUP($B$1,Table1[#All],5,FALSE),0)</f>
        <v>0</v>
      </c>
      <c r="E16" s="233">
        <v>1</v>
      </c>
    </row>
    <row r="17" spans="1:3">
      <c r="A17" t="s">
        <v>199</v>
      </c>
      <c r="B17" t="b">
        <v>0</v>
      </c>
      <c r="C17">
        <f>IF(B17=TRUE,VLOOKUP($B$1,Table1[#All],6,FALSE),0)</f>
        <v>0</v>
      </c>
    </row>
    <row r="18" spans="1:3">
      <c r="A18" t="s">
        <v>200</v>
      </c>
      <c r="B18" t="b">
        <v>0</v>
      </c>
      <c r="C18">
        <f>IF(B18=TRUE,VLOOKUP($B$1,Table1[#All],7,FALSE),0)</f>
        <v>0</v>
      </c>
    </row>
    <row r="19" spans="1:3">
      <c r="A19" t="s">
        <v>201</v>
      </c>
      <c r="B19" t="b">
        <v>1</v>
      </c>
      <c r="C19" t="e">
        <f>IF(B19=TRUE,VLOOKUP($B$1,Table1[#All],8,FALSE),0)</f>
        <v>#N/A</v>
      </c>
    </row>
    <row r="20" spans="1:3">
      <c r="A20" t="s">
        <v>202</v>
      </c>
      <c r="B20" t="b">
        <v>0</v>
      </c>
      <c r="C20">
        <f>IF(AND(B20=TRUE,'Feuille de calcul 3'!E10="ON"),VLOOKUP($B$1,Table1[#All],9,FALSE)+(E16-1)*6,0)</f>
        <v>0</v>
      </c>
    </row>
    <row r="21" spans="1:3">
      <c r="C21" t="e">
        <f>SUBTOTAL(109,C15:C20)</f>
        <v>#N/A</v>
      </c>
    </row>
    <row r="25" spans="1:3">
      <c r="A25" s="120" t="s">
        <v>203</v>
      </c>
    </row>
    <row r="26" spans="1:3">
      <c r="A26" t="s">
        <v>11</v>
      </c>
    </row>
    <row r="27" spans="1:3">
      <c r="A27" s="121" t="s">
        <v>115</v>
      </c>
      <c r="B27" t="s">
        <v>159</v>
      </c>
    </row>
    <row r="28" spans="1:3">
      <c r="A28" s="122" t="s">
        <v>204</v>
      </c>
      <c r="B28" t="s">
        <v>159</v>
      </c>
    </row>
    <row r="29" spans="1:3">
      <c r="A29" s="121" t="s">
        <v>186</v>
      </c>
      <c r="B29" t="s">
        <v>159</v>
      </c>
    </row>
    <row r="30" spans="1:3">
      <c r="A30" s="122" t="s">
        <v>117</v>
      </c>
      <c r="B30" t="s">
        <v>159</v>
      </c>
    </row>
    <row r="31" spans="1:3">
      <c r="A31" s="121" t="s">
        <v>14</v>
      </c>
      <c r="B31" t="s">
        <v>159</v>
      </c>
    </row>
    <row r="32" spans="1:3">
      <c r="A32" s="122" t="s">
        <v>192</v>
      </c>
      <c r="B32" t="s">
        <v>154</v>
      </c>
    </row>
    <row r="33" spans="1:2">
      <c r="A33" s="121" t="s">
        <v>193</v>
      </c>
      <c r="B33" t="s">
        <v>159</v>
      </c>
    </row>
    <row r="35" spans="1:2">
      <c r="A35" s="120" t="s">
        <v>205</v>
      </c>
    </row>
    <row r="36" spans="1:2">
      <c r="A36" s="121" t="s">
        <v>115</v>
      </c>
      <c r="B36" s="121" t="s">
        <v>206</v>
      </c>
    </row>
    <row r="37" spans="1:2">
      <c r="A37" s="122" t="s">
        <v>116</v>
      </c>
      <c r="B37" s="122" t="s">
        <v>206</v>
      </c>
    </row>
    <row r="38" spans="1:2">
      <c r="A38" s="121" t="s">
        <v>186</v>
      </c>
      <c r="B38" s="121" t="s">
        <v>207</v>
      </c>
    </row>
    <row r="39" spans="1:2">
      <c r="A39" s="122" t="s">
        <v>117</v>
      </c>
      <c r="B39" s="122" t="s">
        <v>206</v>
      </c>
    </row>
    <row r="40" spans="1:2">
      <c r="A40" s="121" t="s">
        <v>14</v>
      </c>
      <c r="B40" s="121" t="s">
        <v>206</v>
      </c>
    </row>
    <row r="41" spans="1:2">
      <c r="A41" s="122" t="s">
        <v>192</v>
      </c>
      <c r="B41" s="122" t="s">
        <v>206</v>
      </c>
    </row>
    <row r="42" spans="1:2">
      <c r="A42" s="121" t="s">
        <v>193</v>
      </c>
      <c r="B42" s="121" t="s">
        <v>207</v>
      </c>
    </row>
    <row r="45" spans="1:2">
      <c r="A45" t="s">
        <v>208</v>
      </c>
    </row>
    <row r="46" spans="1:2">
      <c r="A46" t="s">
        <v>159</v>
      </c>
    </row>
    <row r="47" spans="1:2">
      <c r="A47" t="s">
        <v>154</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6">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77B36-C230-4C69-93C9-9AA7BCBC8508}">
  <sheetPr>
    <pageSetUpPr fitToPage="1"/>
  </sheetPr>
  <dimension ref="A1:L124"/>
  <sheetViews>
    <sheetView zoomScale="80" zoomScaleNormal="80" workbookViewId="0">
      <selection activeCell="B72" sqref="B72"/>
    </sheetView>
  </sheetViews>
  <sheetFormatPr defaultColWidth="9.08984375" defaultRowHeight="14.5"/>
  <cols>
    <col min="1" max="1" width="36" customWidth="1"/>
    <col min="2" max="2" width="21.08984375" customWidth="1"/>
    <col min="3" max="3" width="18.81640625" customWidth="1"/>
    <col min="4" max="4" width="22.08984375" customWidth="1"/>
    <col min="5" max="5" width="20" customWidth="1"/>
    <col min="6" max="6" width="18.81640625" customWidth="1"/>
    <col min="7" max="7" width="15.1796875" customWidth="1"/>
    <col min="8" max="8" width="13" customWidth="1"/>
  </cols>
  <sheetData>
    <row r="1" spans="1:8" ht="18.5" thickBot="1">
      <c r="A1" s="314" t="s">
        <v>0</v>
      </c>
      <c r="B1" s="315"/>
      <c r="C1" s="315"/>
      <c r="D1" s="315"/>
      <c r="E1" s="315"/>
      <c r="F1" s="315"/>
      <c r="G1" s="315"/>
      <c r="H1" s="316"/>
    </row>
    <row r="2" spans="1:8" ht="15" thickBot="1">
      <c r="A2" s="1" t="s">
        <v>1</v>
      </c>
      <c r="B2" s="317"/>
      <c r="C2" s="318"/>
      <c r="D2" s="318"/>
      <c r="E2" s="2" t="s">
        <v>2</v>
      </c>
      <c r="F2" s="142"/>
      <c r="G2" s="2" t="s">
        <v>3</v>
      </c>
      <c r="H2" s="143"/>
    </row>
    <row r="3" spans="1:8">
      <c r="A3" s="3"/>
      <c r="B3" s="4"/>
      <c r="C3" s="4"/>
      <c r="D3" s="4"/>
      <c r="E3" s="5"/>
      <c r="F3" s="5"/>
      <c r="G3" s="5"/>
      <c r="H3" s="6"/>
    </row>
    <row r="4" spans="1:8">
      <c r="A4" s="7" t="s">
        <v>4</v>
      </c>
      <c r="B4" s="144"/>
      <c r="C4" s="144"/>
      <c r="D4" s="144"/>
      <c r="E4" s="319" t="s">
        <v>5</v>
      </c>
      <c r="F4" s="320"/>
      <c r="G4" s="320"/>
      <c r="H4" s="8"/>
    </row>
    <row r="5" spans="1:8" ht="15" thickBot="1">
      <c r="A5" s="3"/>
      <c r="B5" s="4"/>
      <c r="C5" s="4"/>
      <c r="D5" s="4"/>
      <c r="E5" s="5"/>
      <c r="F5" s="5"/>
      <c r="G5" s="5"/>
      <c r="H5" s="6"/>
    </row>
    <row r="6" spans="1:8" ht="15" thickBot="1">
      <c r="A6" s="321" t="s">
        <v>6</v>
      </c>
      <c r="B6" s="315"/>
      <c r="C6" s="315"/>
      <c r="D6" s="315"/>
      <c r="E6" s="315"/>
      <c r="F6" s="315"/>
      <c r="G6" s="315"/>
      <c r="H6" s="316"/>
    </row>
    <row r="7" spans="1:8">
      <c r="A7" s="9" t="s">
        <v>7</v>
      </c>
      <c r="B7" s="322"/>
      <c r="C7" s="323"/>
      <c r="D7" s="323"/>
      <c r="E7" s="323"/>
      <c r="F7" s="323"/>
      <c r="G7" s="10" t="s">
        <v>8</v>
      </c>
      <c r="H7" s="145"/>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c r="C10" s="146"/>
      <c r="D10" s="146"/>
      <c r="E10" s="21"/>
      <c r="F10" s="146"/>
      <c r="G10" s="22"/>
      <c r="H10" s="147"/>
    </row>
    <row r="11" spans="1:8">
      <c r="A11" s="20"/>
      <c r="B11" s="22"/>
      <c r="C11" s="22"/>
      <c r="D11" s="22"/>
      <c r="E11" s="22"/>
      <c r="F11" s="22"/>
      <c r="G11" s="22"/>
      <c r="H11" s="6"/>
    </row>
    <row r="12" spans="1:8">
      <c r="A12" s="23" t="s">
        <v>15</v>
      </c>
      <c r="B12" s="126"/>
      <c r="C12" s="28" t="s">
        <v>16</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c r="C16" s="5"/>
      <c r="D16" s="36" t="s">
        <v>20</v>
      </c>
      <c r="E16" s="148"/>
      <c r="F16" s="37"/>
      <c r="G16" s="5"/>
      <c r="H16" s="6"/>
    </row>
    <row r="17" spans="1:8">
      <c r="A17" s="23"/>
      <c r="B17" s="5"/>
      <c r="C17" s="5"/>
      <c r="D17" s="29"/>
      <c r="E17" s="37"/>
      <c r="F17" s="37"/>
      <c r="G17" s="5"/>
      <c r="H17" s="6"/>
    </row>
    <row r="18" spans="1:8">
      <c r="A18" s="23" t="s">
        <v>21</v>
      </c>
      <c r="B18" s="38"/>
      <c r="C18" s="38"/>
      <c r="D18" s="235"/>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13" t="s">
        <v>31</v>
      </c>
      <c r="B27" s="53"/>
      <c r="C27" s="54"/>
      <c r="D27" s="52"/>
      <c r="E27" s="52"/>
      <c r="F27" s="52"/>
      <c r="G27" s="52"/>
      <c r="H27" s="6"/>
    </row>
    <row r="28" spans="1:8">
      <c r="A28" s="313"/>
      <c r="B28" s="173"/>
      <c r="C28" s="54"/>
      <c r="D28" s="52"/>
      <c r="E28" s="52"/>
      <c r="F28" s="52"/>
      <c r="G28" s="52"/>
      <c r="H28" s="6"/>
    </row>
    <row r="29" spans="1:8" ht="15" thickBot="1">
      <c r="A29" s="55"/>
      <c r="B29" s="56"/>
      <c r="C29" s="57"/>
      <c r="D29" s="56"/>
      <c r="E29" s="56"/>
      <c r="F29" s="56"/>
      <c r="G29" s="56"/>
      <c r="H29" s="58"/>
    </row>
    <row r="30" spans="1:8" ht="15" thickBot="1">
      <c r="A30" s="321" t="s">
        <v>32</v>
      </c>
      <c r="B30" s="324"/>
      <c r="C30" s="315"/>
      <c r="D30" s="315"/>
      <c r="E30" s="315"/>
      <c r="F30" s="315"/>
      <c r="G30" s="315"/>
      <c r="H30" s="316"/>
    </row>
    <row r="31" spans="1:8">
      <c r="A31" s="59"/>
      <c r="B31" s="60"/>
      <c r="C31" s="60"/>
      <c r="D31" s="60"/>
      <c r="E31" s="60"/>
      <c r="F31" s="60"/>
      <c r="G31" s="60"/>
      <c r="H31" s="61"/>
    </row>
    <row r="32" spans="1:8">
      <c r="A32" s="62" t="s">
        <v>33</v>
      </c>
      <c r="B32" s="63"/>
      <c r="C32" s="129">
        <f>B12</f>
        <v>0</v>
      </c>
      <c r="D32" s="5"/>
      <c r="E32" s="52"/>
      <c r="F32" s="52"/>
      <c r="G32" s="52"/>
      <c r="H32" s="6"/>
    </row>
    <row r="33" spans="1:12">
      <c r="A33" s="62" t="s">
        <v>34</v>
      </c>
      <c r="B33" s="64" t="s">
        <v>35</v>
      </c>
      <c r="C33" s="130">
        <f>B23+C23+D23+E23+F23+H23</f>
        <v>0</v>
      </c>
      <c r="D33" s="24" t="s">
        <v>36</v>
      </c>
      <c r="E33" s="65"/>
      <c r="F33" s="65"/>
      <c r="G33" s="5"/>
      <c r="H33" s="6"/>
      <c r="I33" s="165"/>
      <c r="J33" s="165"/>
      <c r="K33" s="165"/>
      <c r="L33" s="165"/>
    </row>
    <row r="34" spans="1:12">
      <c r="A34" s="62" t="s">
        <v>37</v>
      </c>
      <c r="B34" s="66" t="s">
        <v>35</v>
      </c>
      <c r="C34" s="131">
        <f>$B$26</f>
        <v>0</v>
      </c>
      <c r="D34" s="24" t="s">
        <v>38</v>
      </c>
      <c r="E34" s="65"/>
      <c r="F34" s="65"/>
      <c r="G34" s="5"/>
      <c r="H34" s="6"/>
      <c r="I34" s="165"/>
      <c r="J34" s="165"/>
      <c r="K34" s="165"/>
      <c r="L34" s="165"/>
    </row>
    <row r="35" spans="1:12">
      <c r="A35" s="31" t="s">
        <v>39</v>
      </c>
      <c r="B35" s="174" t="s">
        <v>40</v>
      </c>
      <c r="C35" s="132">
        <f>C32-C33-C34</f>
        <v>0</v>
      </c>
      <c r="D35" s="65"/>
      <c r="E35" s="65"/>
      <c r="F35" s="65"/>
      <c r="G35" s="5"/>
      <c r="H35" s="6"/>
      <c r="I35" s="166">
        <f>0.25*C35</f>
        <v>0</v>
      </c>
      <c r="J35" s="165"/>
      <c r="K35" s="165" t="s">
        <v>41</v>
      </c>
      <c r="L35" s="165"/>
    </row>
    <row r="36" spans="1:12" ht="15" thickBot="1">
      <c r="A36" s="62"/>
      <c r="B36" s="63"/>
      <c r="C36" s="67"/>
      <c r="D36" s="65"/>
      <c r="E36" s="65"/>
      <c r="F36" s="65"/>
      <c r="G36" s="5"/>
      <c r="H36" s="6"/>
      <c r="I36" s="165"/>
      <c r="J36" s="165"/>
      <c r="K36" s="165"/>
      <c r="L36" s="165"/>
    </row>
    <row r="37" spans="1:12">
      <c r="A37" s="325" t="s">
        <v>42</v>
      </c>
      <c r="B37" s="324"/>
      <c r="C37" s="324"/>
      <c r="D37" s="324"/>
      <c r="E37" s="324"/>
      <c r="F37" s="324"/>
      <c r="G37" s="324"/>
      <c r="H37" s="326"/>
    </row>
    <row r="38" spans="1:12" ht="62.5">
      <c r="A38" s="68"/>
      <c r="B38" s="327" t="s">
        <v>43</v>
      </c>
      <c r="C38" s="328"/>
      <c r="D38" s="170" t="s">
        <v>44</v>
      </c>
      <c r="E38" s="171" t="s">
        <v>45</v>
      </c>
      <c r="F38" s="69" t="s">
        <v>46</v>
      </c>
      <c r="G38" s="329" t="s">
        <v>47</v>
      </c>
      <c r="H38" s="330"/>
    </row>
    <row r="39" spans="1:12">
      <c r="A39" s="70">
        <v>1</v>
      </c>
      <c r="B39" s="331"/>
      <c r="C39" s="332"/>
      <c r="D39" s="155">
        <v>0</v>
      </c>
      <c r="E39" s="155">
        <v>0</v>
      </c>
      <c r="F39" s="167" t="str">
        <f>IF(E39&gt;0,(IFERROR(VLOOKUP(E10,VLOOKUP2!$A$27:$B$33,2,FALSE),"")),"")</f>
        <v/>
      </c>
      <c r="G39" s="333">
        <f>SUM(D39:E39)</f>
        <v>0</v>
      </c>
      <c r="H39" s="334"/>
    </row>
    <row r="40" spans="1:12">
      <c r="A40" s="70">
        <v>2</v>
      </c>
      <c r="B40" s="331"/>
      <c r="C40" s="332"/>
      <c r="D40" s="155">
        <v>0</v>
      </c>
      <c r="E40" s="155">
        <v>0</v>
      </c>
      <c r="F40" s="167" t="str">
        <f>IF(E40&gt;0,(IFERROR(VLOOKUP(E10,VLOOKUP2!$A$27:$B$33,2,FALSE),"")),"")</f>
        <v/>
      </c>
      <c r="G40" s="333">
        <f t="shared" ref="G40:G46" si="0">SUM(D40:E40)</f>
        <v>0</v>
      </c>
      <c r="H40" s="334"/>
    </row>
    <row r="41" spans="1:12">
      <c r="A41" s="70">
        <v>3</v>
      </c>
      <c r="B41" s="331"/>
      <c r="C41" s="332"/>
      <c r="D41" s="155">
        <v>0</v>
      </c>
      <c r="E41" s="155">
        <v>0</v>
      </c>
      <c r="F41" s="167" t="str">
        <f>IF(E41&gt;0,(IFERROR(VLOOKUP(E10,VLOOKUP2!$A$27:$B$33,2,FALSE),"")),"")</f>
        <v/>
      </c>
      <c r="G41" s="333">
        <f t="shared" si="0"/>
        <v>0</v>
      </c>
      <c r="H41" s="334"/>
    </row>
    <row r="42" spans="1:12">
      <c r="A42" s="70">
        <v>4</v>
      </c>
      <c r="B42" s="331"/>
      <c r="C42" s="332"/>
      <c r="D42" s="155">
        <v>0</v>
      </c>
      <c r="E42" s="155">
        <v>0</v>
      </c>
      <c r="F42" s="167" t="str">
        <f>IF(E42&gt;0,(IFERROR(VLOOKUP(E10,VLOOKUP2!$A$27:$B$33,2,FALSE),"")),"")</f>
        <v/>
      </c>
      <c r="G42" s="333">
        <f t="shared" si="0"/>
        <v>0</v>
      </c>
      <c r="H42" s="334"/>
    </row>
    <row r="43" spans="1:12">
      <c r="A43" s="70">
        <v>5</v>
      </c>
      <c r="B43" s="331"/>
      <c r="C43" s="332"/>
      <c r="D43" s="155">
        <v>0</v>
      </c>
      <c r="E43" s="155">
        <v>0</v>
      </c>
      <c r="F43" s="167" t="str">
        <f>IF(E43&gt;0,(IFERROR(VLOOKUP(E10,VLOOKUP2!$A$27:$B$33,2,FALSE),"")),"")</f>
        <v/>
      </c>
      <c r="G43" s="333">
        <f t="shared" si="0"/>
        <v>0</v>
      </c>
      <c r="H43" s="334"/>
    </row>
    <row r="44" spans="1:12">
      <c r="A44" s="70">
        <v>6</v>
      </c>
      <c r="B44" s="331"/>
      <c r="C44" s="332"/>
      <c r="D44" s="155">
        <v>0</v>
      </c>
      <c r="E44" s="155">
        <v>0</v>
      </c>
      <c r="F44" s="167" t="str">
        <f>IF(E44&gt;0,(IFERROR(VLOOKUP(E10,VLOOKUP2!$A$27:$B$33,2,FALSE),"")),"")</f>
        <v/>
      </c>
      <c r="G44" s="333">
        <f t="shared" si="0"/>
        <v>0</v>
      </c>
      <c r="H44" s="334"/>
    </row>
    <row r="45" spans="1:12">
      <c r="A45" s="70">
        <v>7</v>
      </c>
      <c r="B45" s="331"/>
      <c r="C45" s="332"/>
      <c r="D45" s="155">
        <v>0</v>
      </c>
      <c r="E45" s="155">
        <v>0</v>
      </c>
      <c r="F45" s="167" t="str">
        <f>IF(E45&gt;0,(IFERROR(VLOOKUP(E10,VLOOKUP2!$A$27:$B$33,2,FALSE),"")),"")</f>
        <v/>
      </c>
      <c r="G45" s="333">
        <f t="shared" si="0"/>
        <v>0</v>
      </c>
      <c r="H45" s="334"/>
    </row>
    <row r="46" spans="1:12">
      <c r="A46" s="70">
        <v>8</v>
      </c>
      <c r="B46" s="337"/>
      <c r="C46" s="338"/>
      <c r="D46" s="156">
        <v>0</v>
      </c>
      <c r="E46" s="156">
        <v>0</v>
      </c>
      <c r="F46" s="168" t="str">
        <f>IF(E46&gt;0,(IFERROR(VLOOKUP(E10,VLOOKUP2!$A$27:$B$33,2,FALSE),"")),"")</f>
        <v/>
      </c>
      <c r="G46" s="339">
        <f t="shared" si="0"/>
        <v>0</v>
      </c>
      <c r="H46" s="340"/>
    </row>
    <row r="47" spans="1:12">
      <c r="A47" s="71"/>
      <c r="C47" s="36"/>
      <c r="D47" s="36"/>
      <c r="E47" s="36"/>
      <c r="F47" s="36" t="s">
        <v>48</v>
      </c>
      <c r="G47" s="36" t="s">
        <v>49</v>
      </c>
      <c r="H47" s="135">
        <f>SUMIF($F$39:$F$46,"",$D$39:$D$46)+SUMIF($F$39:$F$46,"",$E$39:$E$46)+SUMIF(F39:F46,"Non",G39:H46)</f>
        <v>0</v>
      </c>
    </row>
    <row r="48" spans="1:12">
      <c r="A48" s="73"/>
      <c r="B48" s="36"/>
      <c r="C48" s="36"/>
      <c r="D48" s="36"/>
      <c r="E48" s="36"/>
      <c r="F48" s="36" t="s">
        <v>50</v>
      </c>
      <c r="G48" s="36" t="s">
        <v>51</v>
      </c>
      <c r="H48" s="135">
        <f>SUMIF($F$39:$F$46,"Oui",$D$39:$D$46)+SUMIF($F$39:$F$46,"Oui",$E$39:$E$46)</f>
        <v>0</v>
      </c>
    </row>
    <row r="49" spans="1:8">
      <c r="A49" s="73"/>
      <c r="B49" s="36"/>
      <c r="C49" s="36"/>
      <c r="D49" s="36"/>
      <c r="E49" s="36"/>
      <c r="F49" s="36"/>
      <c r="G49" s="36"/>
      <c r="H49" s="74"/>
    </row>
    <row r="50" spans="1:8" ht="29.25" customHeight="1">
      <c r="A50" s="341" t="str">
        <f>$F$47</f>
        <v>Revenu mensuel total pour tous les occupants sans composante maximale d'allocation pour le logement</v>
      </c>
      <c r="B50" s="342"/>
      <c r="C50" s="342"/>
      <c r="D50" s="133">
        <f>$H$47</f>
        <v>0</v>
      </c>
      <c r="E50" s="5" t="s">
        <v>49</v>
      </c>
      <c r="F50" s="5"/>
      <c r="G50" s="5"/>
      <c r="H50" s="6"/>
    </row>
    <row r="51" spans="1:8">
      <c r="A51" s="62" t="s">
        <v>17</v>
      </c>
      <c r="B51" s="5"/>
      <c r="C51" s="75"/>
      <c r="D51" s="76">
        <f>$H$12</f>
        <v>0.3</v>
      </c>
      <c r="E51" s="5" t="s">
        <v>52</v>
      </c>
      <c r="F51" s="5"/>
      <c r="G51" s="5"/>
      <c r="H51" s="6"/>
    </row>
    <row r="52" spans="1:8">
      <c r="A52" s="35" t="s">
        <v>53</v>
      </c>
      <c r="B52" s="5"/>
      <c r="C52" s="36" t="s">
        <v>54</v>
      </c>
      <c r="D52" s="134">
        <f>D50*D51</f>
        <v>0</v>
      </c>
      <c r="E52" s="5"/>
      <c r="F52" s="5"/>
      <c r="G52" s="5"/>
      <c r="H52" s="6"/>
    </row>
    <row r="53" spans="1:8" ht="15" thickBot="1">
      <c r="A53" s="77"/>
      <c r="B53" s="78"/>
      <c r="C53" s="78"/>
      <c r="D53" s="57"/>
      <c r="E53" s="57"/>
      <c r="F53" s="57"/>
      <c r="G53" s="57"/>
      <c r="H53" s="58"/>
    </row>
    <row r="54" spans="1:8" ht="30.5" customHeight="1">
      <c r="A54" s="343" t="s">
        <v>55</v>
      </c>
      <c r="B54" s="344"/>
      <c r="C54" s="344"/>
      <c r="D54" s="344"/>
      <c r="E54" s="344"/>
      <c r="F54" s="344"/>
      <c r="G54" s="79" t="str">
        <f>IF(H48&gt;0,"À COMPLÉTER","LAISSER EN BLANC")</f>
        <v>LAISSER EN BLANC</v>
      </c>
      <c r="H54" s="172"/>
    </row>
    <row r="55" spans="1:8" ht="25.5" customHeight="1">
      <c r="A55" s="80"/>
      <c r="B55" s="327" t="s">
        <v>43</v>
      </c>
      <c r="C55" s="328"/>
      <c r="D55" s="69" t="s">
        <v>56</v>
      </c>
      <c r="E55" s="335" t="s">
        <v>57</v>
      </c>
      <c r="F55" s="336"/>
      <c r="G55" s="5"/>
      <c r="H55" s="6"/>
    </row>
    <row r="56" spans="1:8">
      <c r="A56" s="70">
        <v>1</v>
      </c>
      <c r="B56" s="345" t="str">
        <f t="shared" ref="B56:B63" si="1">IF(F39="oui",B39,"")</f>
        <v/>
      </c>
      <c r="C56" s="346"/>
      <c r="D56" s="157"/>
      <c r="E56" s="347">
        <v>0</v>
      </c>
      <c r="F56" s="348"/>
      <c r="G56" s="5"/>
      <c r="H56" s="6"/>
    </row>
    <row r="57" spans="1:8">
      <c r="A57" s="70">
        <v>2</v>
      </c>
      <c r="B57" s="345" t="str">
        <f t="shared" si="1"/>
        <v/>
      </c>
      <c r="C57" s="346"/>
      <c r="D57" s="157"/>
      <c r="E57" s="347">
        <v>0</v>
      </c>
      <c r="F57" s="348"/>
      <c r="G57" s="5"/>
      <c r="H57" s="6"/>
    </row>
    <row r="58" spans="1:8">
      <c r="A58" s="70">
        <v>3</v>
      </c>
      <c r="B58" s="345" t="str">
        <f t="shared" si="1"/>
        <v/>
      </c>
      <c r="C58" s="346"/>
      <c r="D58" s="157"/>
      <c r="E58" s="347">
        <v>0</v>
      </c>
      <c r="F58" s="348"/>
      <c r="G58" s="5"/>
      <c r="H58" s="6"/>
    </row>
    <row r="59" spans="1:8">
      <c r="A59" s="70">
        <v>4</v>
      </c>
      <c r="B59" s="345" t="str">
        <f t="shared" si="1"/>
        <v/>
      </c>
      <c r="C59" s="346"/>
      <c r="D59" s="157"/>
      <c r="E59" s="347">
        <v>0</v>
      </c>
      <c r="F59" s="348"/>
      <c r="G59" s="5"/>
      <c r="H59" s="6"/>
    </row>
    <row r="60" spans="1:8">
      <c r="A60" s="70">
        <v>5</v>
      </c>
      <c r="B60" s="345" t="str">
        <f t="shared" si="1"/>
        <v/>
      </c>
      <c r="C60" s="346"/>
      <c r="D60" s="157"/>
      <c r="E60" s="347">
        <v>0</v>
      </c>
      <c r="F60" s="348"/>
      <c r="G60" s="5"/>
      <c r="H60" s="6"/>
    </row>
    <row r="61" spans="1:8">
      <c r="A61" s="70">
        <v>6</v>
      </c>
      <c r="B61" s="345" t="str">
        <f t="shared" si="1"/>
        <v/>
      </c>
      <c r="C61" s="346"/>
      <c r="D61" s="157"/>
      <c r="E61" s="347">
        <v>0</v>
      </c>
      <c r="F61" s="348"/>
      <c r="G61" s="5"/>
      <c r="H61" s="6"/>
    </row>
    <row r="62" spans="1:8">
      <c r="A62" s="70">
        <v>7</v>
      </c>
      <c r="B62" s="345" t="str">
        <f t="shared" si="1"/>
        <v/>
      </c>
      <c r="C62" s="346"/>
      <c r="D62" s="157"/>
      <c r="E62" s="347">
        <v>0</v>
      </c>
      <c r="F62" s="348"/>
      <c r="G62" s="5"/>
      <c r="H62" s="6"/>
    </row>
    <row r="63" spans="1:8">
      <c r="A63" s="71">
        <v>8</v>
      </c>
      <c r="B63" s="345" t="str">
        <f t="shared" si="1"/>
        <v/>
      </c>
      <c r="C63" s="346"/>
      <c r="D63" s="158"/>
      <c r="E63" s="349">
        <v>0</v>
      </c>
      <c r="F63" s="350"/>
      <c r="G63" s="5"/>
      <c r="H63" s="6"/>
    </row>
    <row r="64" spans="1:8">
      <c r="A64" s="73"/>
      <c r="B64" s="39"/>
      <c r="C64" s="39"/>
      <c r="D64" s="36" t="s">
        <v>58</v>
      </c>
      <c r="E64" s="36" t="s">
        <v>59</v>
      </c>
      <c r="F64" s="136">
        <f>SUM(E56:F63)</f>
        <v>0</v>
      </c>
      <c r="G64" s="5"/>
      <c r="H64" s="6"/>
    </row>
    <row r="65" spans="1:8">
      <c r="A65" s="73"/>
      <c r="B65" s="36"/>
      <c r="C65" s="36"/>
      <c r="D65" s="36"/>
      <c r="E65" s="5"/>
      <c r="F65" s="36"/>
      <c r="G65" s="5"/>
      <c r="H65" s="6"/>
    </row>
    <row r="66" spans="1:8" ht="14.25" customHeight="1">
      <c r="A66" s="351" t="s">
        <v>60</v>
      </c>
      <c r="B66" s="352"/>
      <c r="C66" s="159"/>
      <c r="D66" s="159"/>
      <c r="E66" s="144"/>
      <c r="F66" s="159"/>
      <c r="G66" s="160"/>
      <c r="H66" s="6"/>
    </row>
    <row r="67" spans="1:8" ht="24" customHeight="1">
      <c r="A67" s="351"/>
      <c r="B67" s="352"/>
      <c r="C67" s="159"/>
      <c r="D67" s="159"/>
      <c r="E67" s="144"/>
      <c r="F67" s="159"/>
      <c r="G67" s="144"/>
      <c r="H67" s="6"/>
    </row>
    <row r="68" spans="1:8" ht="34" customHeight="1">
      <c r="A68" s="353" t="str">
        <f>IF(F64&gt;0,VLOOKUP(E10,VLOOKUP2!A36:B42,2,FALSE),"")</f>
        <v/>
      </c>
      <c r="B68" s="354"/>
      <c r="C68" s="36"/>
      <c r="D68" s="36"/>
      <c r="E68" s="5"/>
      <c r="F68" s="36"/>
      <c r="G68" s="5"/>
      <c r="H68" s="6"/>
    </row>
    <row r="69" spans="1:8">
      <c r="A69" s="35"/>
      <c r="B69" s="81" t="s">
        <v>61</v>
      </c>
      <c r="C69" s="36" t="s">
        <v>59</v>
      </c>
      <c r="D69" s="175">
        <f>F64</f>
        <v>0</v>
      </c>
      <c r="E69" s="5"/>
      <c r="F69" s="81"/>
      <c r="G69" s="36"/>
      <c r="H69" s="72"/>
    </row>
    <row r="70" spans="1:8">
      <c r="A70" s="35"/>
      <c r="B70" s="81" t="s">
        <v>62</v>
      </c>
      <c r="C70" s="82" t="s">
        <v>63</v>
      </c>
      <c r="D70" s="175">
        <f>IFERROR(VLOOKUP2!C21,0)</f>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f>D69-D70-D72</f>
        <v>0</v>
      </c>
      <c r="E73" s="5"/>
      <c r="F73" s="5"/>
      <c r="G73" s="36"/>
      <c r="H73" s="72"/>
    </row>
    <row r="74" spans="1:8">
      <c r="A74" s="35"/>
      <c r="B74" s="36"/>
      <c r="C74" s="36"/>
      <c r="D74" s="87"/>
      <c r="E74" s="5"/>
      <c r="F74" s="5"/>
      <c r="G74" s="36"/>
      <c r="H74" s="72"/>
    </row>
    <row r="75" spans="1:8" ht="25" customHeight="1">
      <c r="A75" s="355" t="s">
        <v>68</v>
      </c>
      <c r="B75" s="356"/>
      <c r="C75" s="36" t="s">
        <v>51</v>
      </c>
      <c r="D75" s="175">
        <f>SUMIF($F$39:$F$46,"Oui",$D$39:$D$46)+SUMIF($F$39:$F$46,"Oui",$E$39:$E$46)</f>
        <v>0</v>
      </c>
      <c r="E75" s="5"/>
      <c r="F75" s="5"/>
      <c r="G75" s="36"/>
      <c r="H75" s="72"/>
    </row>
    <row r="76" spans="1:8">
      <c r="A76" s="35" t="s">
        <v>17</v>
      </c>
      <c r="B76" s="36"/>
      <c r="C76" s="36"/>
      <c r="D76" s="88">
        <f>H12</f>
        <v>0.3</v>
      </c>
      <c r="E76" s="5" t="s">
        <v>52</v>
      </c>
      <c r="F76" s="5"/>
      <c r="G76" s="36"/>
      <c r="H76" s="72"/>
    </row>
    <row r="77" spans="1:8" ht="27.5" customHeight="1">
      <c r="A77" s="357" t="s">
        <v>69</v>
      </c>
      <c r="B77" s="356"/>
      <c r="C77" s="36" t="s">
        <v>70</v>
      </c>
      <c r="D77" s="134">
        <f>D75*D76</f>
        <v>0</v>
      </c>
      <c r="E77" s="5"/>
      <c r="F77" s="5"/>
      <c r="G77" s="36"/>
      <c r="H77" s="72"/>
    </row>
    <row r="78" spans="1:8">
      <c r="A78" s="62"/>
      <c r="B78" s="36"/>
      <c r="C78" s="36"/>
      <c r="D78" s="89"/>
      <c r="E78" s="5"/>
      <c r="F78" s="5"/>
      <c r="G78" s="36"/>
      <c r="H78" s="72"/>
    </row>
    <row r="79" spans="1:8" ht="28.5" customHeight="1">
      <c r="A79" s="357" t="s">
        <v>71</v>
      </c>
      <c r="B79" s="356"/>
      <c r="C79" s="36" t="s">
        <v>72</v>
      </c>
      <c r="D79" s="137">
        <f>MAX(D73,D77)</f>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58" t="s">
        <v>74</v>
      </c>
      <c r="B82" s="359"/>
      <c r="C82" s="359"/>
      <c r="D82" s="359"/>
      <c r="E82" s="359"/>
      <c r="F82" s="359"/>
      <c r="G82" s="359"/>
      <c r="H82" s="360"/>
    </row>
    <row r="83" spans="1:8">
      <c r="A83" s="35"/>
      <c r="B83" s="47"/>
      <c r="C83" s="25"/>
      <c r="D83" s="93"/>
      <c r="E83" s="43"/>
      <c r="F83" s="43"/>
      <c r="G83" s="43"/>
      <c r="H83" s="94"/>
    </row>
    <row r="84" spans="1:8">
      <c r="A84" s="23" t="s">
        <v>75</v>
      </c>
      <c r="B84" s="47"/>
      <c r="C84" s="25"/>
      <c r="D84" s="138">
        <f>D79+D52</f>
        <v>0</v>
      </c>
      <c r="E84" s="5" t="s">
        <v>76</v>
      </c>
      <c r="F84" s="361" t="str">
        <f>(IF(COUNTIF($F$39:$F$46,"Oui")&gt;(COUNTIF($E$56:$F$63,"&gt;0")),"ERREUR - COMPLÉTER LA SECTION C - INFO SUR L'ALLOCATION DE LOGEMENT.",""))</f>
        <v/>
      </c>
      <c r="G84" s="361"/>
      <c r="H84" s="362"/>
    </row>
    <row r="85" spans="1:8">
      <c r="A85" s="31"/>
      <c r="B85" s="41"/>
      <c r="C85" s="41"/>
      <c r="D85" s="95"/>
      <c r="E85" s="5"/>
      <c r="F85" s="361"/>
      <c r="G85" s="361"/>
      <c r="H85" s="362"/>
    </row>
    <row r="86" spans="1:8" ht="14.25" customHeight="1">
      <c r="A86" s="313" t="s">
        <v>77</v>
      </c>
      <c r="B86" s="81" t="s">
        <v>78</v>
      </c>
      <c r="C86" s="82" t="s">
        <v>63</v>
      </c>
      <c r="D86" s="178" t="str">
        <f>IFERROR(IF(VLOOKUP2!J4=FALSE,(VLOOKUP(VLOOKUP2!$B$1,'Utility and Services Table'!$A:$D,2,FALSE)),"0"),"")</f>
        <v/>
      </c>
      <c r="E86" s="85"/>
      <c r="F86" s="5"/>
      <c r="G86" s="5"/>
      <c r="H86" s="6"/>
    </row>
    <row r="87" spans="1:8">
      <c r="A87" s="313"/>
      <c r="B87" s="81" t="s">
        <v>79</v>
      </c>
      <c r="C87" s="82" t="s">
        <v>63</v>
      </c>
      <c r="D87" s="178" t="str">
        <f>IFERROR(IF(VLOOKUP2!J5=FALSE,(VLOOKUP(VLOOKUP2!$B$1,'Utility and Services Table'!$A:$D,4,FALSE)),"0"),"")</f>
        <v/>
      </c>
      <c r="E87" s="85"/>
      <c r="F87" s="5"/>
      <c r="G87" s="5"/>
      <c r="H87" s="6"/>
    </row>
    <row r="88" spans="1:8">
      <c r="A88" s="35"/>
      <c r="B88" s="81"/>
      <c r="C88" s="82"/>
      <c r="D88" s="96"/>
      <c r="E88" s="85"/>
      <c r="F88" s="5"/>
      <c r="G88" s="5"/>
      <c r="H88" s="6"/>
    </row>
    <row r="89" spans="1:8">
      <c r="A89" s="35"/>
      <c r="B89" s="81" t="s">
        <v>80</v>
      </c>
      <c r="C89" s="82" t="s">
        <v>81</v>
      </c>
      <c r="D89" s="178" t="str">
        <f>IFERROR(IF(VLOOKUP2!J6=TRUE,(VLOOKUP(VLOOKUP2!$B$1,'Utility and Services Table'!$A:$D,3,FALSE)),"0"),"")</f>
        <v>0</v>
      </c>
      <c r="E89" s="85"/>
      <c r="F89" s="5"/>
      <c r="G89" s="5"/>
      <c r="H89" s="6"/>
    </row>
    <row r="90" spans="1:8">
      <c r="A90" s="23" t="s">
        <v>82</v>
      </c>
      <c r="B90" s="5"/>
      <c r="C90" s="36" t="s">
        <v>83</v>
      </c>
      <c r="D90" s="179" t="str">
        <f>IFERROR(D84-D86-D87+D89,"ERREUR - Compléter la section des Renseignements généraux.")</f>
        <v>ERREUR - Compléter la section des Renseignements généraux.</v>
      </c>
      <c r="E90" s="5"/>
      <c r="F90" s="97"/>
      <c r="G90" s="5"/>
      <c r="H90" s="6"/>
    </row>
    <row r="91" spans="1:8" ht="15" thickBot="1">
      <c r="A91" s="23"/>
      <c r="B91" s="5"/>
      <c r="C91" s="36"/>
      <c r="D91" s="180"/>
      <c r="E91" s="5"/>
      <c r="F91" s="97"/>
      <c r="G91" s="5"/>
      <c r="H91" s="6"/>
    </row>
    <row r="92" spans="1:8" ht="15" thickBot="1">
      <c r="A92" s="321" t="s">
        <v>84</v>
      </c>
      <c r="B92" s="315"/>
      <c r="C92" s="315"/>
      <c r="D92" s="315"/>
      <c r="E92" s="315"/>
      <c r="F92" s="315"/>
      <c r="G92" s="315"/>
      <c r="H92" s="316"/>
    </row>
    <row r="93" spans="1:8">
      <c r="A93" s="23"/>
      <c r="B93" s="5"/>
      <c r="C93" s="36"/>
      <c r="D93" s="180"/>
      <c r="E93" s="5"/>
      <c r="F93" s="97"/>
      <c r="G93" s="5"/>
      <c r="H93" s="6"/>
    </row>
    <row r="94" spans="1:8">
      <c r="A94" s="23" t="s">
        <v>33</v>
      </c>
      <c r="B94" s="5"/>
      <c r="C94" s="36"/>
      <c r="D94" s="181">
        <f>B12</f>
        <v>0</v>
      </c>
      <c r="E94" s="5"/>
      <c r="F94" s="97"/>
      <c r="G94" s="5"/>
      <c r="H94" s="6"/>
    </row>
    <row r="95" spans="1:8">
      <c r="A95" s="23"/>
      <c r="B95" s="5"/>
      <c r="C95" s="54"/>
      <c r="D95" s="98"/>
      <c r="E95" s="5"/>
      <c r="F95" s="97"/>
      <c r="G95" s="5"/>
      <c r="H95" s="6"/>
    </row>
    <row r="96" spans="1:8">
      <c r="A96" s="39" t="s">
        <v>34</v>
      </c>
      <c r="B96" s="81" t="s">
        <v>78</v>
      </c>
      <c r="C96" s="82" t="s">
        <v>63</v>
      </c>
      <c r="D96" s="181" t="str">
        <f>IFERROR(VLOOKUP(VLOOKUP2!$B$1,'Utility and Services Table'!$A:$D,2,FALSE),"")</f>
        <v/>
      </c>
      <c r="E96" s="5"/>
      <c r="F96" s="97"/>
      <c r="G96" s="5"/>
      <c r="H96" s="6"/>
    </row>
    <row r="97" spans="1:8">
      <c r="A97" s="62"/>
      <c r="B97" s="81" t="s">
        <v>79</v>
      </c>
      <c r="C97" s="82" t="s">
        <v>63</v>
      </c>
      <c r="D97" s="181" t="str">
        <f>IFERROR(VLOOKUP(VLOOKUP2!$B$1,'Utility and Services Table'!$A:$D,4,FALSE),"")</f>
        <v/>
      </c>
      <c r="E97" s="5"/>
      <c r="F97" s="97"/>
      <c r="G97" s="5"/>
      <c r="H97" s="6"/>
    </row>
    <row r="98" spans="1:8">
      <c r="A98" s="62"/>
      <c r="B98" s="81"/>
      <c r="C98" s="82"/>
      <c r="D98" s="180"/>
      <c r="E98" s="5"/>
      <c r="F98" s="97"/>
      <c r="G98" s="5"/>
      <c r="H98" s="6"/>
    </row>
    <row r="99" spans="1:8">
      <c r="A99" s="23"/>
      <c r="B99" s="81" t="s">
        <v>80</v>
      </c>
      <c r="C99" s="82" t="s">
        <v>63</v>
      </c>
      <c r="D99" s="178" t="str">
        <f>IFERROR(IF(VLOOKUP2!J6=TRUE,(VLOOKUP(VLOOKUP2!$B$1,'Utility and Services Table'!$A:$D,3,FALSE)),"0"),"")</f>
        <v>0</v>
      </c>
      <c r="E99" s="5"/>
      <c r="F99" s="97"/>
      <c r="G99" s="5"/>
      <c r="H99" s="6"/>
    </row>
    <row r="100" spans="1:8" ht="9.65" customHeight="1">
      <c r="A100" s="23"/>
      <c r="B100" s="81"/>
      <c r="C100" s="82"/>
      <c r="D100" s="180"/>
      <c r="E100" s="365" t="str">
        <f>IF(D101&lt;=I35,"","S'il est inférieur à l'ajustement pour les services en A, la règle d'un maximum de 20 % de vos frais d'occupation totale à la règle des services a été appliquée.")</f>
        <v/>
      </c>
      <c r="F100" s="365"/>
      <c r="G100" s="365"/>
      <c r="H100" s="366"/>
    </row>
    <row r="101" spans="1:8" ht="31" customHeight="1">
      <c r="A101" s="23"/>
      <c r="B101" s="81" t="s">
        <v>85</v>
      </c>
      <c r="C101" s="82" t="s">
        <v>63</v>
      </c>
      <c r="D101" s="181">
        <f>IF(SUM(B23+C23+D23+E23+F23+H23)&gt;B12*0.2,B12*0.2,SUM(B23+C23+D23+E23+F23+H23))</f>
        <v>0</v>
      </c>
      <c r="E101" s="365"/>
      <c r="F101" s="365"/>
      <c r="G101" s="365"/>
      <c r="H101" s="366"/>
    </row>
    <row r="102" spans="1:8">
      <c r="A102" s="23"/>
      <c r="B102" s="81" t="s">
        <v>86</v>
      </c>
      <c r="C102" s="82" t="s">
        <v>63</v>
      </c>
      <c r="D102" s="181">
        <f>IF(B28="Oui",B26,0)</f>
        <v>0</v>
      </c>
      <c r="E102" s="99"/>
      <c r="F102" s="99"/>
      <c r="G102" s="99"/>
      <c r="H102" s="100"/>
    </row>
    <row r="103" spans="1:8">
      <c r="A103" s="23"/>
      <c r="B103" s="169"/>
      <c r="C103" s="82"/>
      <c r="D103" s="180"/>
      <c r="E103" s="5"/>
      <c r="F103" s="97"/>
      <c r="G103" s="5"/>
      <c r="H103" s="6"/>
    </row>
    <row r="104" spans="1:8">
      <c r="A104" s="35" t="s">
        <v>87</v>
      </c>
      <c r="B104" s="81"/>
      <c r="C104" s="36" t="s">
        <v>88</v>
      </c>
      <c r="D104" s="181" t="str">
        <f>IFERROR(D94-D101-D102-D96-D97-D99, "ERREUR - Compléter la section des Renseignements généraux.")</f>
        <v>ERREUR - Compléter la section des Renseignements généraux.</v>
      </c>
      <c r="E104" s="5"/>
      <c r="F104" s="97"/>
      <c r="G104" s="5"/>
      <c r="H104" s="6"/>
    </row>
    <row r="105" spans="1:8">
      <c r="A105" s="23" t="s">
        <v>89</v>
      </c>
      <c r="B105" s="5"/>
      <c r="C105" s="36" t="s">
        <v>90</v>
      </c>
      <c r="D105" s="181" t="str">
        <f>IFERROR(D104*0.25,"")</f>
        <v/>
      </c>
      <c r="E105" s="5" t="s">
        <v>91</v>
      </c>
      <c r="F105" s="97"/>
      <c r="G105" s="5"/>
      <c r="H105" s="6"/>
    </row>
    <row r="106" spans="1:8" ht="15" thickBot="1">
      <c r="A106" s="5"/>
      <c r="B106" s="5"/>
      <c r="C106" s="5"/>
      <c r="D106" s="5"/>
      <c r="E106" s="5"/>
      <c r="F106" s="5"/>
      <c r="G106" s="5"/>
      <c r="H106" s="6"/>
    </row>
    <row r="107" spans="1:8" ht="15" thickBot="1">
      <c r="A107" s="321" t="s">
        <v>92</v>
      </c>
      <c r="B107" s="315"/>
      <c r="C107" s="315"/>
      <c r="D107" s="315"/>
      <c r="E107" s="315"/>
      <c r="F107" s="315"/>
      <c r="G107" s="315"/>
      <c r="H107" s="316"/>
    </row>
    <row r="108" spans="1:8">
      <c r="A108" s="59"/>
      <c r="B108" s="60"/>
      <c r="C108" s="60"/>
      <c r="D108" s="60"/>
      <c r="E108" s="60"/>
      <c r="F108" s="60"/>
      <c r="G108" s="60"/>
      <c r="H108" s="61"/>
    </row>
    <row r="109" spans="1:8">
      <c r="A109" s="35" t="s">
        <v>39</v>
      </c>
      <c r="B109" s="5"/>
      <c r="C109" s="5"/>
      <c r="D109" s="129">
        <f>$C$35</f>
        <v>0</v>
      </c>
      <c r="E109" s="5" t="s">
        <v>93</v>
      </c>
      <c r="F109" s="5"/>
      <c r="G109" s="5"/>
      <c r="H109" s="6"/>
    </row>
    <row r="110" spans="1:8">
      <c r="A110" s="35" t="s">
        <v>94</v>
      </c>
      <c r="B110" s="5"/>
      <c r="C110" s="82" t="s">
        <v>63</v>
      </c>
      <c r="D110" s="129">
        <f>MAX(D90,D105)</f>
        <v>0</v>
      </c>
      <c r="E110" s="54" t="s">
        <v>95</v>
      </c>
      <c r="F110" s="5"/>
      <c r="G110" s="5"/>
      <c r="H110" s="6"/>
    </row>
    <row r="111" spans="1:8">
      <c r="A111" s="367" t="s">
        <v>96</v>
      </c>
      <c r="B111" s="368"/>
      <c r="C111" s="82" t="s">
        <v>63</v>
      </c>
      <c r="D111" s="163">
        <v>0</v>
      </c>
      <c r="E111" s="54" t="s">
        <v>97</v>
      </c>
      <c r="F111" s="5"/>
      <c r="G111" s="5"/>
      <c r="H111" s="6"/>
    </row>
    <row r="112" spans="1:8">
      <c r="A112" s="23" t="s">
        <v>98</v>
      </c>
      <c r="B112" s="5"/>
      <c r="C112" s="36" t="s">
        <v>99</v>
      </c>
      <c r="D112" s="139">
        <f>ROUND(MAX(D109-D110-D111,0), 0)</f>
        <v>0</v>
      </c>
      <c r="E112" s="5" t="s">
        <v>100</v>
      </c>
      <c r="F112" s="5"/>
      <c r="G112" s="5"/>
      <c r="H112" s="6"/>
    </row>
    <row r="113" spans="1:8" ht="15" thickBot="1">
      <c r="A113" s="23"/>
      <c r="B113" s="5"/>
      <c r="C113" s="81"/>
      <c r="D113" s="101"/>
      <c r="E113" s="29"/>
      <c r="F113" s="5"/>
      <c r="G113" s="5"/>
      <c r="H113" s="6"/>
    </row>
    <row r="114" spans="1:8" ht="15" thickBot="1">
      <c r="A114" s="321" t="s">
        <v>101</v>
      </c>
      <c r="B114" s="315"/>
      <c r="C114" s="315"/>
      <c r="D114" s="315"/>
      <c r="E114" s="315"/>
      <c r="F114" s="315"/>
      <c r="G114" s="315"/>
      <c r="H114" s="316"/>
    </row>
    <row r="115" spans="1:8">
      <c r="A115" s="59"/>
      <c r="B115" s="60"/>
      <c r="C115" s="60"/>
      <c r="D115" s="60"/>
      <c r="E115" s="60"/>
      <c r="F115" s="60"/>
      <c r="G115" s="60"/>
      <c r="H115" s="61"/>
    </row>
    <row r="116" spans="1:8">
      <c r="A116" s="35" t="s">
        <v>33</v>
      </c>
      <c r="B116" s="5"/>
      <c r="C116" s="5"/>
      <c r="D116" s="130">
        <f>$B$12</f>
        <v>0</v>
      </c>
      <c r="E116" s="5"/>
      <c r="F116" s="5"/>
      <c r="G116" s="5"/>
      <c r="H116" s="6"/>
    </row>
    <row r="117" spans="1:8">
      <c r="A117" s="62" t="s">
        <v>37</v>
      </c>
      <c r="B117" s="5"/>
      <c r="C117" s="82" t="s">
        <v>63</v>
      </c>
      <c r="D117" s="130">
        <f>D102</f>
        <v>0</v>
      </c>
      <c r="E117" s="5"/>
      <c r="F117" s="5"/>
      <c r="G117" s="5"/>
      <c r="H117" s="6"/>
    </row>
    <row r="118" spans="1:8">
      <c r="A118" s="35" t="s">
        <v>102</v>
      </c>
      <c r="B118" s="5"/>
      <c r="C118" s="82" t="s">
        <v>63</v>
      </c>
      <c r="D118" s="140">
        <f>$D$112</f>
        <v>0</v>
      </c>
      <c r="E118" s="5"/>
      <c r="F118" s="5"/>
      <c r="G118" s="5"/>
      <c r="H118" s="6"/>
    </row>
    <row r="119" spans="1:8">
      <c r="A119" s="23" t="s">
        <v>103</v>
      </c>
      <c r="B119" s="5"/>
      <c r="C119" s="36" t="s">
        <v>104</v>
      </c>
      <c r="D119" s="141">
        <f>ROUND((D116-D117)-D118, 0)</f>
        <v>0</v>
      </c>
      <c r="E119" s="5" t="s">
        <v>100</v>
      </c>
      <c r="F119" s="5"/>
      <c r="G119" s="5"/>
      <c r="H119" s="6"/>
    </row>
    <row r="120" spans="1:8">
      <c r="A120" s="35"/>
      <c r="B120" s="5"/>
      <c r="C120" s="82"/>
      <c r="D120" s="102"/>
      <c r="E120" s="5"/>
      <c r="F120" s="5"/>
      <c r="G120" s="5"/>
      <c r="H120" s="6"/>
    </row>
    <row r="121" spans="1:8">
      <c r="A121" s="35" t="s">
        <v>105</v>
      </c>
      <c r="B121" s="363"/>
      <c r="C121" s="364"/>
      <c r="D121" s="5"/>
      <c r="E121" s="81" t="s">
        <v>106</v>
      </c>
      <c r="F121" s="164"/>
      <c r="G121" s="5"/>
      <c r="H121" s="6"/>
    </row>
    <row r="122" spans="1:8">
      <c r="A122" s="35"/>
      <c r="B122" s="5"/>
      <c r="C122" s="5"/>
      <c r="D122" s="5"/>
      <c r="E122" s="81"/>
      <c r="F122" s="5"/>
      <c r="G122" s="5"/>
      <c r="H122" s="6"/>
    </row>
    <row r="123" spans="1:8">
      <c r="A123" s="35" t="s">
        <v>107</v>
      </c>
      <c r="B123" s="363"/>
      <c r="C123" s="364"/>
      <c r="D123" s="5"/>
      <c r="E123" s="81" t="s">
        <v>106</v>
      </c>
      <c r="F123" s="164"/>
      <c r="G123" s="5"/>
      <c r="H123" s="6"/>
    </row>
    <row r="124" spans="1:8" ht="15" thickBot="1">
      <c r="A124" s="55"/>
      <c r="B124" s="57"/>
      <c r="C124" s="57"/>
      <c r="D124" s="57"/>
      <c r="E124" s="57"/>
      <c r="F124" s="57"/>
      <c r="G124" s="57"/>
      <c r="H124" s="58"/>
    </row>
  </sheetData>
  <sheetProtection algorithmName="SHA-512" hashValue="uTCG9xMsfZRmxcu3j79BBl1EHTVnBUwlaHOedxZOV3fSxlHhV8pUZ+W2v+L8jLDYSMHHOLh/15UKn3slzsRO1Q==" saltValue="XDFE8S3yb+29riUqc6tl9A==" spinCount="100000" sheet="1" selectLockedCells="1"/>
  <mergeCells count="61">
    <mergeCell ref="A27:A28"/>
    <mergeCell ref="A1:H1"/>
    <mergeCell ref="B2:D2"/>
    <mergeCell ref="E4:G4"/>
    <mergeCell ref="A6:H6"/>
    <mergeCell ref="B7:F7"/>
    <mergeCell ref="A30:H30"/>
    <mergeCell ref="A37:H37"/>
    <mergeCell ref="B38:C38"/>
    <mergeCell ref="G38:H38"/>
    <mergeCell ref="B39:C39"/>
    <mergeCell ref="G39:H39"/>
    <mergeCell ref="B40:C40"/>
    <mergeCell ref="G40:H40"/>
    <mergeCell ref="B41:C41"/>
    <mergeCell ref="G41:H41"/>
    <mergeCell ref="B42:C42"/>
    <mergeCell ref="G42:H42"/>
    <mergeCell ref="B43:C43"/>
    <mergeCell ref="G43:H43"/>
    <mergeCell ref="B44:C44"/>
    <mergeCell ref="G44:H44"/>
    <mergeCell ref="B45:C45"/>
    <mergeCell ref="G45:H45"/>
    <mergeCell ref="B46:C46"/>
    <mergeCell ref="G46:H46"/>
    <mergeCell ref="A50:C50"/>
    <mergeCell ref="A54:F54"/>
    <mergeCell ref="B55:C55"/>
    <mergeCell ref="E55:F55"/>
    <mergeCell ref="B56:C56"/>
    <mergeCell ref="E56:F56"/>
    <mergeCell ref="B57:C57"/>
    <mergeCell ref="E57:F57"/>
    <mergeCell ref="B58:C58"/>
    <mergeCell ref="E58:F58"/>
    <mergeCell ref="B59:C59"/>
    <mergeCell ref="E59:F59"/>
    <mergeCell ref="B60:C60"/>
    <mergeCell ref="E60:F60"/>
    <mergeCell ref="B61:C61"/>
    <mergeCell ref="E61:F61"/>
    <mergeCell ref="A86:A87"/>
    <mergeCell ref="B62:C62"/>
    <mergeCell ref="E62:F62"/>
    <mergeCell ref="B63:C63"/>
    <mergeCell ref="E63:F63"/>
    <mergeCell ref="A66:B67"/>
    <mergeCell ref="A68:B68"/>
    <mergeCell ref="A75:B75"/>
    <mergeCell ref="A77:B77"/>
    <mergeCell ref="A79:B79"/>
    <mergeCell ref="A82:H82"/>
    <mergeCell ref="F84:H85"/>
    <mergeCell ref="B123:C123"/>
    <mergeCell ref="A92:H92"/>
    <mergeCell ref="E100:H101"/>
    <mergeCell ref="A107:H107"/>
    <mergeCell ref="A111:B111"/>
    <mergeCell ref="A114:H114"/>
    <mergeCell ref="B121:C121"/>
  </mergeCells>
  <conditionalFormatting sqref="G39:H46">
    <cfRule type="expression" priority="1">
      <formula>AND+$F$39:$F$46="Yes"</formula>
    </cfRule>
  </conditionalFormatting>
  <dataValidations count="1">
    <dataValidation type="list" allowBlank="1" showInputMessage="1" showErrorMessage="1" sqref="B28" xr:uid="{C33A6E1D-7938-4AC7-90A6-CE8AC46F62B8}">
      <formula1>"Oui,Non"</formula1>
    </dataValidation>
  </dataValidations>
  <pageMargins left="0.7" right="0.7" top="0.75" bottom="0.75" header="0.3" footer="0.3"/>
  <pageSetup scale="55" fitToHeight="0"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1022350</xdr:colOff>
                    <xdr:row>2</xdr:row>
                    <xdr:rowOff>184150</xdr:rowOff>
                  </from>
                  <to>
                    <xdr:col>2</xdr:col>
                    <xdr:colOff>749300</xdr:colOff>
                    <xdr:row>4</xdr:row>
                    <xdr:rowOff>12700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1250950</xdr:colOff>
                    <xdr:row>2</xdr:row>
                    <xdr:rowOff>184150</xdr:rowOff>
                  </from>
                  <to>
                    <xdr:col>3</xdr:col>
                    <xdr:colOff>1079500</xdr:colOff>
                    <xdr:row>3</xdr:row>
                    <xdr:rowOff>184150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xdr:col>
                    <xdr:colOff>1212850</xdr:colOff>
                    <xdr:row>12</xdr:row>
                    <xdr:rowOff>177800</xdr:rowOff>
                  </from>
                  <to>
                    <xdr:col>2</xdr:col>
                    <xdr:colOff>622300</xdr:colOff>
                    <xdr:row>14</xdr:row>
                    <xdr:rowOff>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xdr:col>
                    <xdr:colOff>889000</xdr:colOff>
                    <xdr:row>12</xdr:row>
                    <xdr:rowOff>177800</xdr:rowOff>
                  </from>
                  <to>
                    <xdr:col>3</xdr:col>
                    <xdr:colOff>508000</xdr:colOff>
                    <xdr:row>14</xdr:row>
                    <xdr:rowOff>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3</xdr:col>
                    <xdr:colOff>774700</xdr:colOff>
                    <xdr:row>12</xdr:row>
                    <xdr:rowOff>177800</xdr:rowOff>
                  </from>
                  <to>
                    <xdr:col>4</xdr:col>
                    <xdr:colOff>127000</xdr:colOff>
                    <xdr:row>14</xdr:row>
                    <xdr:rowOff>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4</xdr:col>
                    <xdr:colOff>374650</xdr:colOff>
                    <xdr:row>12</xdr:row>
                    <xdr:rowOff>177800</xdr:rowOff>
                  </from>
                  <to>
                    <xdr:col>4</xdr:col>
                    <xdr:colOff>1181100</xdr:colOff>
                    <xdr:row>14</xdr:row>
                    <xdr:rowOff>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5</xdr:col>
                    <xdr:colOff>1193800</xdr:colOff>
                    <xdr:row>12</xdr:row>
                    <xdr:rowOff>177800</xdr:rowOff>
                  </from>
                  <to>
                    <xdr:col>7</xdr:col>
                    <xdr:colOff>50800</xdr:colOff>
                    <xdr:row>14</xdr:row>
                    <xdr:rowOff>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1</xdr:col>
                    <xdr:colOff>31750</xdr:colOff>
                    <xdr:row>16</xdr:row>
                    <xdr:rowOff>184150</xdr:rowOff>
                  </from>
                  <to>
                    <xdr:col>1</xdr:col>
                    <xdr:colOff>946150</xdr:colOff>
                    <xdr:row>18</xdr:row>
                    <xdr:rowOff>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3</xdr:col>
                    <xdr:colOff>457200</xdr:colOff>
                    <xdr:row>16</xdr:row>
                    <xdr:rowOff>184150</xdr:rowOff>
                  </from>
                  <to>
                    <xdr:col>3</xdr:col>
                    <xdr:colOff>1371600</xdr:colOff>
                    <xdr:row>18</xdr:row>
                    <xdr:rowOff>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3</xdr:col>
                    <xdr:colOff>31750</xdr:colOff>
                    <xdr:row>21</xdr:row>
                    <xdr:rowOff>0</xdr:rowOff>
                  </from>
                  <to>
                    <xdr:col>3</xdr:col>
                    <xdr:colOff>1098550</xdr:colOff>
                    <xdr:row>22</xdr:row>
                    <xdr:rowOff>31750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5</xdr:col>
                    <xdr:colOff>1066800</xdr:colOff>
                    <xdr:row>19</xdr:row>
                    <xdr:rowOff>0</xdr:rowOff>
                  </from>
                  <to>
                    <xdr:col>6</xdr:col>
                    <xdr:colOff>717550</xdr:colOff>
                    <xdr:row>20</xdr:row>
                    <xdr:rowOff>12700</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4</xdr:col>
                    <xdr:colOff>31750</xdr:colOff>
                    <xdr:row>65</xdr:row>
                    <xdr:rowOff>31750</xdr:rowOff>
                  </from>
                  <to>
                    <xdr:col>6</xdr:col>
                    <xdr:colOff>673100</xdr:colOff>
                    <xdr:row>66</xdr:row>
                    <xdr:rowOff>50800</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4</xdr:col>
                    <xdr:colOff>31750</xdr:colOff>
                    <xdr:row>66</xdr:row>
                    <xdr:rowOff>12700</xdr:rowOff>
                  </from>
                  <to>
                    <xdr:col>5</xdr:col>
                    <xdr:colOff>419100</xdr:colOff>
                    <xdr:row>66</xdr:row>
                    <xdr:rowOff>241300</xdr:rowOff>
                  </to>
                </anchor>
              </controlPr>
            </control>
          </mc:Choice>
        </mc:AlternateContent>
        <mc:AlternateContent xmlns:mc="http://schemas.openxmlformats.org/markup-compatibility/2006">
          <mc:Choice Requires="x14">
            <control shapeId="35868"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35869"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35870" r:id="rId33" name="Option Button 30">
              <controlPr defaultSize="0" autoFill="0" autoLine="0" autoPict="0">
                <anchor moveWithCells="1">
                  <from>
                    <xdr:col>5</xdr:col>
                    <xdr:colOff>1016000</xdr:colOff>
                    <xdr:row>65</xdr:row>
                    <xdr:rowOff>139700</xdr:rowOff>
                  </from>
                  <to>
                    <xdr:col>6</xdr:col>
                    <xdr:colOff>0</xdr:colOff>
                    <xdr:row>66</xdr:row>
                    <xdr:rowOff>298450</xdr:rowOff>
                  </to>
                </anchor>
              </controlPr>
            </control>
          </mc:Choice>
        </mc:AlternateContent>
        <mc:AlternateContent xmlns:mc="http://schemas.openxmlformats.org/markup-compatibility/2006">
          <mc:Choice Requires="x14">
            <control shapeId="35871" r:id="rId34" name="Option Button 31">
              <controlPr defaultSize="0" autoFill="0" autoLine="0" autoPict="0">
                <anchor moveWithCells="1">
                  <from>
                    <xdr:col>6</xdr:col>
                    <xdr:colOff>63500</xdr:colOff>
                    <xdr:row>65</xdr:row>
                    <xdr:rowOff>127000</xdr:rowOff>
                  </from>
                  <to>
                    <xdr:col>6</xdr:col>
                    <xdr:colOff>368300</xdr:colOff>
                    <xdr:row>66</xdr:row>
                    <xdr:rowOff>298450</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5</xdr:col>
                    <xdr:colOff>152400</xdr:colOff>
                    <xdr:row>19</xdr:row>
                    <xdr:rowOff>0</xdr:rowOff>
                  </from>
                  <to>
                    <xdr:col>5</xdr:col>
                    <xdr:colOff>723900</xdr:colOff>
                    <xdr:row>19</xdr:row>
                    <xdr:rowOff>177800</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5</xdr:col>
                    <xdr:colOff>114300</xdr:colOff>
                    <xdr:row>12</xdr:row>
                    <xdr:rowOff>177800</xdr:rowOff>
                  </from>
                  <to>
                    <xdr:col>5</xdr:col>
                    <xdr:colOff>939800</xdr:colOff>
                    <xdr:row>14</xdr:row>
                    <xdr:rowOff>0</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1</xdr:col>
                    <xdr:colOff>1358900</xdr:colOff>
                    <xdr:row>16</xdr:row>
                    <xdr:rowOff>184150</xdr:rowOff>
                  </from>
                  <to>
                    <xdr:col>3</xdr:col>
                    <xdr:colOff>254000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D9B6A74-800A-4ACB-A074-B23EDBA71F28}">
          <x14:formula1>
            <xm:f>VLOOKUP1!$L$4:$L$5</xm:f>
          </x14:formula1>
          <xm:sqref>H4</xm:sqref>
        </x14:dataValidation>
        <x14:dataValidation type="list" allowBlank="1" showInputMessage="1" showErrorMessage="1" xr:uid="{47F08FE3-C8D0-4386-A8FA-D51D1764059A}">
          <x14:formula1>
            <xm:f>VLOOKUP2!$A$4:$A$11</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505B-EAE2-4B6D-BDD5-D94BA2DE37AE}">
  <sheetPr>
    <pageSetUpPr fitToPage="1"/>
  </sheetPr>
  <dimension ref="A1:L124"/>
  <sheetViews>
    <sheetView zoomScale="80" zoomScaleNormal="80" workbookViewId="0">
      <selection activeCell="H4" sqref="H4"/>
    </sheetView>
  </sheetViews>
  <sheetFormatPr defaultColWidth="9.08984375" defaultRowHeight="14.5"/>
  <cols>
    <col min="1" max="1" width="36" customWidth="1"/>
    <col min="2" max="2" width="21.08984375" customWidth="1"/>
    <col min="3" max="3" width="18.81640625" customWidth="1"/>
    <col min="4" max="4" width="22.08984375" customWidth="1"/>
    <col min="5" max="5" width="20" customWidth="1"/>
    <col min="6" max="6" width="18.81640625" customWidth="1"/>
    <col min="7" max="7" width="15.1796875" customWidth="1"/>
    <col min="8" max="8" width="13" customWidth="1"/>
  </cols>
  <sheetData>
    <row r="1" spans="1:8" ht="18.5" thickBot="1">
      <c r="A1" s="314" t="s">
        <v>0</v>
      </c>
      <c r="B1" s="315"/>
      <c r="C1" s="315"/>
      <c r="D1" s="315"/>
      <c r="E1" s="315"/>
      <c r="F1" s="315"/>
      <c r="G1" s="315"/>
      <c r="H1" s="316"/>
    </row>
    <row r="2" spans="1:8" ht="15" thickBot="1">
      <c r="A2" s="1" t="s">
        <v>1</v>
      </c>
      <c r="B2" s="317"/>
      <c r="C2" s="318"/>
      <c r="D2" s="318"/>
      <c r="E2" s="2" t="s">
        <v>2</v>
      </c>
      <c r="F2" s="142"/>
      <c r="G2" s="2" t="s">
        <v>3</v>
      </c>
      <c r="H2" s="143"/>
    </row>
    <row r="3" spans="1:8">
      <c r="A3" s="3"/>
      <c r="B3" s="4"/>
      <c r="C3" s="4"/>
      <c r="D3" s="4"/>
      <c r="E3" s="5"/>
      <c r="F3" s="5"/>
      <c r="G3" s="5"/>
      <c r="H3" s="6"/>
    </row>
    <row r="4" spans="1:8">
      <c r="A4" s="7" t="s">
        <v>4</v>
      </c>
      <c r="B4" s="144"/>
      <c r="C4" s="144"/>
      <c r="D4" s="144"/>
      <c r="E4" s="319" t="s">
        <v>5</v>
      </c>
      <c r="F4" s="320"/>
      <c r="G4" s="320"/>
      <c r="H4" s="8"/>
    </row>
    <row r="5" spans="1:8" ht="15" thickBot="1">
      <c r="A5" s="3"/>
      <c r="B5" s="4"/>
      <c r="C5" s="4"/>
      <c r="D5" s="4"/>
      <c r="E5" s="5"/>
      <c r="F5" s="5"/>
      <c r="G5" s="5"/>
      <c r="H5" s="6"/>
    </row>
    <row r="6" spans="1:8" ht="15" thickBot="1">
      <c r="A6" s="321" t="s">
        <v>6</v>
      </c>
      <c r="B6" s="315"/>
      <c r="C6" s="315"/>
      <c r="D6" s="315"/>
      <c r="E6" s="315"/>
      <c r="F6" s="315"/>
      <c r="G6" s="315"/>
      <c r="H6" s="316"/>
    </row>
    <row r="7" spans="1:8">
      <c r="A7" s="9" t="s">
        <v>7</v>
      </c>
      <c r="B7" s="322"/>
      <c r="C7" s="323"/>
      <c r="D7" s="323"/>
      <c r="E7" s="323"/>
      <c r="F7" s="323"/>
      <c r="G7" s="10" t="s">
        <v>8</v>
      </c>
      <c r="H7" s="145"/>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c r="C10" s="146"/>
      <c r="D10" s="146"/>
      <c r="E10" s="21" t="s">
        <v>117</v>
      </c>
      <c r="F10" s="146"/>
      <c r="G10" s="22"/>
      <c r="H10" s="147"/>
    </row>
    <row r="11" spans="1:8">
      <c r="A11" s="20"/>
      <c r="B11" s="22"/>
      <c r="C11" s="22"/>
      <c r="D11" s="22"/>
      <c r="E11" s="22"/>
      <c r="F11" s="22"/>
      <c r="G11" s="22"/>
      <c r="H11" s="6"/>
    </row>
    <row r="12" spans="1:8">
      <c r="A12" s="23" t="s">
        <v>15</v>
      </c>
      <c r="B12" s="126"/>
      <c r="C12" s="28" t="s">
        <v>16</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c r="C16" s="5"/>
      <c r="D16" s="36" t="s">
        <v>20</v>
      </c>
      <c r="E16" s="148"/>
      <c r="F16" s="37"/>
      <c r="G16" s="5"/>
      <c r="H16" s="6"/>
    </row>
    <row r="17" spans="1:8">
      <c r="A17" s="23"/>
      <c r="B17" s="5"/>
      <c r="C17" s="5"/>
      <c r="D17" s="29"/>
      <c r="E17" s="37"/>
      <c r="F17" s="37"/>
      <c r="G17" s="5"/>
      <c r="H17" s="6"/>
    </row>
    <row r="18" spans="1:8">
      <c r="A18" s="23" t="s">
        <v>21</v>
      </c>
      <c r="B18" s="38"/>
      <c r="C18" s="38"/>
      <c r="D18" s="235"/>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13" t="s">
        <v>31</v>
      </c>
      <c r="B27" s="53"/>
      <c r="C27" s="54"/>
      <c r="D27" s="52"/>
      <c r="E27" s="52"/>
      <c r="F27" s="52"/>
      <c r="G27" s="52"/>
      <c r="H27" s="6"/>
    </row>
    <row r="28" spans="1:8">
      <c r="A28" s="313"/>
      <c r="B28" s="173"/>
      <c r="C28" s="54"/>
      <c r="D28" s="52"/>
      <c r="E28" s="52"/>
      <c r="F28" s="52"/>
      <c r="G28" s="52"/>
      <c r="H28" s="6"/>
    </row>
    <row r="29" spans="1:8" ht="15" thickBot="1">
      <c r="A29" s="55"/>
      <c r="B29" s="56"/>
      <c r="C29" s="57"/>
      <c r="D29" s="56"/>
      <c r="E29" s="56"/>
      <c r="F29" s="56"/>
      <c r="G29" s="56"/>
      <c r="H29" s="58"/>
    </row>
    <row r="30" spans="1:8" ht="15" thickBot="1">
      <c r="A30" s="321" t="s">
        <v>32</v>
      </c>
      <c r="B30" s="324"/>
      <c r="C30" s="315"/>
      <c r="D30" s="315"/>
      <c r="E30" s="315"/>
      <c r="F30" s="315"/>
      <c r="G30" s="315"/>
      <c r="H30" s="316"/>
    </row>
    <row r="31" spans="1:8">
      <c r="A31" s="59"/>
      <c r="B31" s="60"/>
      <c r="C31" s="60"/>
      <c r="D31" s="60"/>
      <c r="E31" s="60"/>
      <c r="F31" s="60"/>
      <c r="G31" s="60"/>
      <c r="H31" s="61"/>
    </row>
    <row r="32" spans="1:8">
      <c r="A32" s="62" t="s">
        <v>33</v>
      </c>
      <c r="B32" s="63"/>
      <c r="C32" s="129">
        <f>B12</f>
        <v>0</v>
      </c>
      <c r="D32" s="5"/>
      <c r="E32" s="52"/>
      <c r="F32" s="52"/>
      <c r="G32" s="52"/>
      <c r="H32" s="6"/>
    </row>
    <row r="33" spans="1:12">
      <c r="A33" s="62" t="s">
        <v>34</v>
      </c>
      <c r="B33" s="64" t="s">
        <v>35</v>
      </c>
      <c r="C33" s="130">
        <f>B23+C23+D23+E23+F23+H23</f>
        <v>0</v>
      </c>
      <c r="D33" s="24" t="s">
        <v>36</v>
      </c>
      <c r="E33" s="65"/>
      <c r="F33" s="65"/>
      <c r="G33" s="5"/>
      <c r="H33" s="6"/>
      <c r="I33" s="165"/>
      <c r="J33" s="165"/>
      <c r="K33" s="165"/>
      <c r="L33" s="165"/>
    </row>
    <row r="34" spans="1:12">
      <c r="A34" s="62" t="s">
        <v>37</v>
      </c>
      <c r="B34" s="66" t="s">
        <v>35</v>
      </c>
      <c r="C34" s="131">
        <f>$B$26</f>
        <v>0</v>
      </c>
      <c r="D34" s="24" t="s">
        <v>38</v>
      </c>
      <c r="E34" s="65"/>
      <c r="F34" s="65"/>
      <c r="G34" s="5"/>
      <c r="H34" s="6"/>
      <c r="I34" s="165"/>
      <c r="J34" s="165"/>
      <c r="K34" s="165"/>
      <c r="L34" s="165"/>
    </row>
    <row r="35" spans="1:12">
      <c r="A35" s="31" t="s">
        <v>39</v>
      </c>
      <c r="B35" s="174" t="s">
        <v>40</v>
      </c>
      <c r="C35" s="132">
        <f>C32-C33-C34</f>
        <v>0</v>
      </c>
      <c r="D35" s="65"/>
      <c r="E35" s="65"/>
      <c r="F35" s="65"/>
      <c r="G35" s="5"/>
      <c r="H35" s="6"/>
      <c r="I35" s="166">
        <f>0.25*C35</f>
        <v>0</v>
      </c>
      <c r="J35" s="165"/>
      <c r="K35" s="165" t="s">
        <v>41</v>
      </c>
      <c r="L35" s="165"/>
    </row>
    <row r="36" spans="1:12" ht="15" thickBot="1">
      <c r="A36" s="62"/>
      <c r="B36" s="63"/>
      <c r="C36" s="67"/>
      <c r="D36" s="65"/>
      <c r="E36" s="65"/>
      <c r="F36" s="65"/>
      <c r="G36" s="5"/>
      <c r="H36" s="6"/>
      <c r="I36" s="165"/>
      <c r="J36" s="165"/>
      <c r="K36" s="165"/>
      <c r="L36" s="165"/>
    </row>
    <row r="37" spans="1:12">
      <c r="A37" s="325" t="s">
        <v>42</v>
      </c>
      <c r="B37" s="324"/>
      <c r="C37" s="324"/>
      <c r="D37" s="324"/>
      <c r="E37" s="324"/>
      <c r="F37" s="324"/>
      <c r="G37" s="324"/>
      <c r="H37" s="326"/>
    </row>
    <row r="38" spans="1:12" ht="62.5">
      <c r="A38" s="68"/>
      <c r="B38" s="327" t="s">
        <v>43</v>
      </c>
      <c r="C38" s="328"/>
      <c r="D38" s="170" t="s">
        <v>44</v>
      </c>
      <c r="E38" s="171" t="s">
        <v>45</v>
      </c>
      <c r="F38" s="69" t="s">
        <v>46</v>
      </c>
      <c r="G38" s="329" t="s">
        <v>47</v>
      </c>
      <c r="H38" s="330"/>
    </row>
    <row r="39" spans="1:12">
      <c r="A39" s="70">
        <v>1</v>
      </c>
      <c r="B39" s="331"/>
      <c r="C39" s="332"/>
      <c r="D39" s="155">
        <v>0</v>
      </c>
      <c r="E39" s="155">
        <v>0</v>
      </c>
      <c r="F39" s="167" t="str">
        <f>IF(E39&gt;0,(IFERROR(VLOOKUP(E10,VLOOKUP3!$A$27:$B$33,2,FALSE),"")),"")</f>
        <v/>
      </c>
      <c r="G39" s="333">
        <f>SUM(D39:E39)</f>
        <v>0</v>
      </c>
      <c r="H39" s="334"/>
    </row>
    <row r="40" spans="1:12">
      <c r="A40" s="70">
        <v>2</v>
      </c>
      <c r="B40" s="331"/>
      <c r="C40" s="332"/>
      <c r="D40" s="155">
        <v>0</v>
      </c>
      <c r="E40" s="155">
        <v>0</v>
      </c>
      <c r="F40" s="167" t="str">
        <f>IF(E40&gt;0,(IFERROR(VLOOKUP(E10,VLOOKUP3!$A$27:$B$33,2,FALSE),"")),"")</f>
        <v/>
      </c>
      <c r="G40" s="333">
        <f t="shared" ref="G40:G46" si="0">SUM(D40:E40)</f>
        <v>0</v>
      </c>
      <c r="H40" s="334"/>
    </row>
    <row r="41" spans="1:12">
      <c r="A41" s="70">
        <v>3</v>
      </c>
      <c r="B41" s="331"/>
      <c r="C41" s="332"/>
      <c r="D41" s="155">
        <v>0</v>
      </c>
      <c r="E41" s="155">
        <v>0</v>
      </c>
      <c r="F41" s="167" t="str">
        <f>IF(E41&gt;0,(IFERROR(VLOOKUP(E10,VLOOKUP3!$A$27:$B$33,2,FALSE),"")),"")</f>
        <v/>
      </c>
      <c r="G41" s="333">
        <f t="shared" si="0"/>
        <v>0</v>
      </c>
      <c r="H41" s="334"/>
    </row>
    <row r="42" spans="1:12">
      <c r="A42" s="70">
        <v>4</v>
      </c>
      <c r="B42" s="331"/>
      <c r="C42" s="332"/>
      <c r="D42" s="155">
        <v>0</v>
      </c>
      <c r="E42" s="155">
        <v>0</v>
      </c>
      <c r="F42" s="167" t="str">
        <f>IF(E42&gt;0,(IFERROR(VLOOKUP(E10,VLOOKUP3!$A$27:$B$33,2,FALSE),"")),"")</f>
        <v/>
      </c>
      <c r="G42" s="333">
        <f t="shared" si="0"/>
        <v>0</v>
      </c>
      <c r="H42" s="334"/>
    </row>
    <row r="43" spans="1:12">
      <c r="A43" s="70">
        <v>5</v>
      </c>
      <c r="B43" s="331"/>
      <c r="C43" s="332"/>
      <c r="D43" s="155">
        <v>0</v>
      </c>
      <c r="E43" s="155">
        <v>0</v>
      </c>
      <c r="F43" s="167" t="str">
        <f>IF(E43&gt;0,(IFERROR(VLOOKUP(E10,VLOOKUP3!$A$27:$B$33,2,FALSE),"")),"")</f>
        <v/>
      </c>
      <c r="G43" s="333">
        <f t="shared" si="0"/>
        <v>0</v>
      </c>
      <c r="H43" s="334"/>
    </row>
    <row r="44" spans="1:12">
      <c r="A44" s="70">
        <v>6</v>
      </c>
      <c r="B44" s="331"/>
      <c r="C44" s="332"/>
      <c r="D44" s="155">
        <v>0</v>
      </c>
      <c r="E44" s="155">
        <v>0</v>
      </c>
      <c r="F44" s="167" t="str">
        <f>IF(E44&gt;0,(IFERROR(VLOOKUP(E10,VLOOKUP3!$A$27:$B$33,2,FALSE),"")),"")</f>
        <v/>
      </c>
      <c r="G44" s="333">
        <f t="shared" si="0"/>
        <v>0</v>
      </c>
      <c r="H44" s="334"/>
    </row>
    <row r="45" spans="1:12">
      <c r="A45" s="70">
        <v>7</v>
      </c>
      <c r="B45" s="331"/>
      <c r="C45" s="332"/>
      <c r="D45" s="155">
        <v>0</v>
      </c>
      <c r="E45" s="155">
        <v>0</v>
      </c>
      <c r="F45" s="167" t="str">
        <f>IF(E45&gt;0,(IFERROR(VLOOKUP(E10,VLOOKUP3!$A$27:$B$33,2,FALSE),"")),"")</f>
        <v/>
      </c>
      <c r="G45" s="333">
        <f t="shared" si="0"/>
        <v>0</v>
      </c>
      <c r="H45" s="334"/>
    </row>
    <row r="46" spans="1:12">
      <c r="A46" s="70">
        <v>8</v>
      </c>
      <c r="B46" s="337"/>
      <c r="C46" s="338"/>
      <c r="D46" s="156">
        <v>0</v>
      </c>
      <c r="E46" s="156">
        <v>0</v>
      </c>
      <c r="F46" s="168" t="str">
        <f>IF(E46&gt;0,(IFERROR(VLOOKUP(E10,VLOOKUP3!$A$27:$B$33,2,FALSE),"")),"")</f>
        <v/>
      </c>
      <c r="G46" s="339">
        <f t="shared" si="0"/>
        <v>0</v>
      </c>
      <c r="H46" s="340"/>
    </row>
    <row r="47" spans="1:12">
      <c r="A47" s="71"/>
      <c r="B47" s="369" t="s">
        <v>48</v>
      </c>
      <c r="C47" s="369"/>
      <c r="D47" s="369"/>
      <c r="E47" s="369"/>
      <c r="F47" s="369"/>
      <c r="G47" s="36" t="s">
        <v>49</v>
      </c>
      <c r="H47" s="135">
        <f>SUMIF($F$39:$F$46,"",$D$39:$D$46)+SUMIF($F$39:$F$46,"",$E$39:$E$46)+SUMIF(F39:F46,"Non",G39:H46)</f>
        <v>0</v>
      </c>
    </row>
    <row r="48" spans="1:12">
      <c r="A48" s="73"/>
      <c r="B48" s="36"/>
      <c r="C48" s="36"/>
      <c r="D48" s="36"/>
      <c r="E48" s="36"/>
      <c r="F48" s="36" t="s">
        <v>50</v>
      </c>
      <c r="G48" s="36" t="s">
        <v>51</v>
      </c>
      <c r="H48" s="135">
        <f>SUMIF($F$39:$F$46,"Oui",$D$39:$D$46)+SUMIF($F$39:$F$46,"Oui",$E$39:$E$46)</f>
        <v>0</v>
      </c>
    </row>
    <row r="49" spans="1:8">
      <c r="A49" s="73"/>
      <c r="B49" s="36"/>
      <c r="C49" s="36"/>
      <c r="D49" s="36"/>
      <c r="E49" s="36"/>
      <c r="F49" s="36"/>
      <c r="G49" s="36"/>
      <c r="H49" s="74"/>
    </row>
    <row r="50" spans="1:8" ht="29.25" customHeight="1">
      <c r="A50" s="341" t="str">
        <f>$B$47</f>
        <v>Revenu mensuel total pour tous les occupants sans composante maximale d'allocation pour le logement</v>
      </c>
      <c r="B50" s="342"/>
      <c r="C50" s="342"/>
      <c r="D50" s="133">
        <f>$H$47</f>
        <v>0</v>
      </c>
      <c r="E50" s="5" t="s">
        <v>49</v>
      </c>
      <c r="F50" s="5"/>
      <c r="G50" s="5"/>
      <c r="H50" s="6"/>
    </row>
    <row r="51" spans="1:8">
      <c r="A51" s="62" t="s">
        <v>17</v>
      </c>
      <c r="B51" s="5"/>
      <c r="C51" s="75"/>
      <c r="D51" s="76">
        <f>$H$12</f>
        <v>0.3</v>
      </c>
      <c r="E51" s="5" t="s">
        <v>52</v>
      </c>
      <c r="F51" s="5"/>
      <c r="G51" s="5"/>
      <c r="H51" s="6"/>
    </row>
    <row r="52" spans="1:8">
      <c r="A52" s="35" t="s">
        <v>53</v>
      </c>
      <c r="B52" s="5"/>
      <c r="C52" s="36" t="s">
        <v>54</v>
      </c>
      <c r="D52" s="134">
        <f>D50*D51</f>
        <v>0</v>
      </c>
      <c r="E52" s="5"/>
      <c r="F52" s="5"/>
      <c r="G52" s="5"/>
      <c r="H52" s="6"/>
    </row>
    <row r="53" spans="1:8" ht="15" thickBot="1">
      <c r="A53" s="77"/>
      <c r="B53" s="78"/>
      <c r="C53" s="78"/>
      <c r="D53" s="57"/>
      <c r="E53" s="57"/>
      <c r="F53" s="57"/>
      <c r="G53" s="57"/>
      <c r="H53" s="58"/>
    </row>
    <row r="54" spans="1:8" ht="30.5" customHeight="1">
      <c r="A54" s="343" t="s">
        <v>55</v>
      </c>
      <c r="B54" s="344"/>
      <c r="C54" s="344"/>
      <c r="D54" s="344"/>
      <c r="E54" s="344"/>
      <c r="F54" s="344"/>
      <c r="G54" s="79" t="str">
        <f>IF(H48&gt;0,"À COMPLÉTER","LAISSER EN BLANC")</f>
        <v>LAISSER EN BLANC</v>
      </c>
      <c r="H54" s="172"/>
    </row>
    <row r="55" spans="1:8" ht="25.5" customHeight="1">
      <c r="A55" s="80"/>
      <c r="B55" s="327" t="s">
        <v>43</v>
      </c>
      <c r="C55" s="328"/>
      <c r="D55" s="69" t="s">
        <v>56</v>
      </c>
      <c r="E55" s="335" t="s">
        <v>57</v>
      </c>
      <c r="F55" s="336"/>
      <c r="G55" s="5"/>
      <c r="H55" s="6"/>
    </row>
    <row r="56" spans="1:8">
      <c r="A56" s="70">
        <v>1</v>
      </c>
      <c r="B56" s="345" t="str">
        <f t="shared" ref="B56:B63" si="1">IF(F39="oui",B39,"")</f>
        <v/>
      </c>
      <c r="C56" s="346"/>
      <c r="D56" s="157"/>
      <c r="E56" s="347">
        <v>0</v>
      </c>
      <c r="F56" s="348"/>
      <c r="G56" s="5"/>
      <c r="H56" s="6"/>
    </row>
    <row r="57" spans="1:8">
      <c r="A57" s="70">
        <v>2</v>
      </c>
      <c r="B57" s="345" t="str">
        <f t="shared" si="1"/>
        <v/>
      </c>
      <c r="C57" s="346"/>
      <c r="D57" s="157"/>
      <c r="E57" s="347">
        <v>0</v>
      </c>
      <c r="F57" s="348"/>
      <c r="G57" s="5"/>
      <c r="H57" s="6"/>
    </row>
    <row r="58" spans="1:8">
      <c r="A58" s="70">
        <v>3</v>
      </c>
      <c r="B58" s="345" t="str">
        <f t="shared" si="1"/>
        <v/>
      </c>
      <c r="C58" s="346"/>
      <c r="D58" s="157"/>
      <c r="E58" s="347">
        <v>0</v>
      </c>
      <c r="F58" s="348"/>
      <c r="G58" s="5"/>
      <c r="H58" s="6"/>
    </row>
    <row r="59" spans="1:8">
      <c r="A59" s="70">
        <v>4</v>
      </c>
      <c r="B59" s="345" t="str">
        <f t="shared" si="1"/>
        <v/>
      </c>
      <c r="C59" s="346"/>
      <c r="D59" s="157"/>
      <c r="E59" s="347">
        <v>0</v>
      </c>
      <c r="F59" s="348"/>
      <c r="G59" s="5"/>
      <c r="H59" s="6"/>
    </row>
    <row r="60" spans="1:8">
      <c r="A60" s="70">
        <v>5</v>
      </c>
      <c r="B60" s="345" t="str">
        <f t="shared" si="1"/>
        <v/>
      </c>
      <c r="C60" s="346"/>
      <c r="D60" s="157"/>
      <c r="E60" s="347">
        <v>0</v>
      </c>
      <c r="F60" s="348"/>
      <c r="G60" s="5"/>
      <c r="H60" s="6"/>
    </row>
    <row r="61" spans="1:8">
      <c r="A61" s="70">
        <v>6</v>
      </c>
      <c r="B61" s="345" t="str">
        <f t="shared" si="1"/>
        <v/>
      </c>
      <c r="C61" s="346"/>
      <c r="D61" s="157"/>
      <c r="E61" s="347">
        <v>0</v>
      </c>
      <c r="F61" s="348"/>
      <c r="G61" s="5"/>
      <c r="H61" s="6"/>
    </row>
    <row r="62" spans="1:8">
      <c r="A62" s="70">
        <v>7</v>
      </c>
      <c r="B62" s="345" t="str">
        <f t="shared" si="1"/>
        <v/>
      </c>
      <c r="C62" s="346"/>
      <c r="D62" s="157"/>
      <c r="E62" s="347">
        <v>0</v>
      </c>
      <c r="F62" s="348"/>
      <c r="G62" s="5"/>
      <c r="H62" s="6"/>
    </row>
    <row r="63" spans="1:8">
      <c r="A63" s="71">
        <v>8</v>
      </c>
      <c r="B63" s="345" t="str">
        <f t="shared" si="1"/>
        <v/>
      </c>
      <c r="C63" s="346"/>
      <c r="D63" s="158"/>
      <c r="E63" s="349">
        <v>0</v>
      </c>
      <c r="F63" s="350"/>
      <c r="G63" s="5"/>
      <c r="H63" s="6"/>
    </row>
    <row r="64" spans="1:8">
      <c r="A64" s="73"/>
      <c r="B64" s="39"/>
      <c r="C64" s="39"/>
      <c r="D64" s="36" t="s">
        <v>58</v>
      </c>
      <c r="E64" s="36" t="s">
        <v>59</v>
      </c>
      <c r="F64" s="136">
        <f>SUM(E56:F63)</f>
        <v>0</v>
      </c>
      <c r="G64" s="5"/>
      <c r="H64" s="6"/>
    </row>
    <row r="65" spans="1:8">
      <c r="A65" s="73"/>
      <c r="B65" s="36"/>
      <c r="C65" s="36"/>
      <c r="D65" s="36"/>
      <c r="E65" s="5"/>
      <c r="F65" s="36"/>
      <c r="G65" s="5"/>
      <c r="H65" s="6"/>
    </row>
    <row r="66" spans="1:8" ht="14.25" customHeight="1">
      <c r="A66" s="351" t="s">
        <v>60</v>
      </c>
      <c r="B66" s="352"/>
      <c r="C66" s="159"/>
      <c r="D66" s="159"/>
      <c r="E66" s="144"/>
      <c r="F66" s="159"/>
      <c r="G66" s="160"/>
      <c r="H66" s="6"/>
    </row>
    <row r="67" spans="1:8" ht="24" customHeight="1">
      <c r="A67" s="351"/>
      <c r="B67" s="352"/>
      <c r="C67" s="159"/>
      <c r="D67" s="159"/>
      <c r="E67" s="144"/>
      <c r="F67" s="159"/>
      <c r="G67" s="144"/>
      <c r="H67" s="6"/>
    </row>
    <row r="68" spans="1:8" ht="34" customHeight="1">
      <c r="A68" s="353" t="str">
        <f>IF(F64&gt;0,VLOOKUP(E10,VLOOKUP3!A36:B42,2,FALSE),"")</f>
        <v/>
      </c>
      <c r="B68" s="354"/>
      <c r="C68" s="36"/>
      <c r="D68" s="36"/>
      <c r="E68" s="5"/>
      <c r="F68" s="36"/>
      <c r="G68" s="5"/>
      <c r="H68" s="6"/>
    </row>
    <row r="69" spans="1:8">
      <c r="A69" s="35"/>
      <c r="B69" s="81" t="s">
        <v>61</v>
      </c>
      <c r="C69" s="36" t="s">
        <v>59</v>
      </c>
      <c r="D69" s="175">
        <f>F64</f>
        <v>0</v>
      </c>
      <c r="E69" s="5"/>
      <c r="F69" s="81"/>
      <c r="G69" s="36"/>
      <c r="H69" s="72"/>
    </row>
    <row r="70" spans="1:8">
      <c r="A70" s="35"/>
      <c r="B70" s="81" t="s">
        <v>62</v>
      </c>
      <c r="C70" s="82" t="s">
        <v>63</v>
      </c>
      <c r="D70" s="175">
        <f>IFERROR(VLOOKUP3!C21,0)</f>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f>D69-D70-D72</f>
        <v>0</v>
      </c>
      <c r="E73" s="5"/>
      <c r="F73" s="5"/>
      <c r="G73" s="36"/>
      <c r="H73" s="72"/>
    </row>
    <row r="74" spans="1:8">
      <c r="A74" s="35"/>
      <c r="B74" s="36"/>
      <c r="C74" s="36"/>
      <c r="D74" s="87"/>
      <c r="E74" s="5"/>
      <c r="F74" s="5"/>
      <c r="G74" s="36"/>
      <c r="H74" s="72"/>
    </row>
    <row r="75" spans="1:8" ht="25" customHeight="1">
      <c r="A75" s="355" t="s">
        <v>68</v>
      </c>
      <c r="B75" s="356"/>
      <c r="C75" s="36" t="s">
        <v>51</v>
      </c>
      <c r="D75" s="175">
        <f>SUMIF($F$39:$F$46,"Oui",$D$39:$D$46)+SUMIF($F$39:$F$46,"Oui",$E$39:$E$46)</f>
        <v>0</v>
      </c>
      <c r="E75" s="5"/>
      <c r="F75" s="5"/>
      <c r="G75" s="36"/>
      <c r="H75" s="72"/>
    </row>
    <row r="76" spans="1:8">
      <c r="A76" s="35" t="s">
        <v>17</v>
      </c>
      <c r="B76" s="36"/>
      <c r="C76" s="36"/>
      <c r="D76" s="88">
        <f>H12</f>
        <v>0.3</v>
      </c>
      <c r="E76" s="5" t="s">
        <v>52</v>
      </c>
      <c r="F76" s="5"/>
      <c r="G76" s="36"/>
      <c r="H76" s="72"/>
    </row>
    <row r="77" spans="1:8" ht="27.5" customHeight="1">
      <c r="A77" s="357" t="s">
        <v>69</v>
      </c>
      <c r="B77" s="356"/>
      <c r="C77" s="36" t="s">
        <v>70</v>
      </c>
      <c r="D77" s="134">
        <f>D75*D76</f>
        <v>0</v>
      </c>
      <c r="E77" s="5"/>
      <c r="F77" s="5"/>
      <c r="G77" s="36"/>
      <c r="H77" s="72"/>
    </row>
    <row r="78" spans="1:8">
      <c r="A78" s="62"/>
      <c r="B78" s="36"/>
      <c r="C78" s="36"/>
      <c r="D78" s="89"/>
      <c r="E78" s="5"/>
      <c r="F78" s="5"/>
      <c r="G78" s="36"/>
      <c r="H78" s="72"/>
    </row>
    <row r="79" spans="1:8" ht="28.5" customHeight="1">
      <c r="A79" s="357" t="s">
        <v>71</v>
      </c>
      <c r="B79" s="356"/>
      <c r="C79" s="36" t="s">
        <v>72</v>
      </c>
      <c r="D79" s="137">
        <f>MAX(D73,D77)</f>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58" t="s">
        <v>74</v>
      </c>
      <c r="B82" s="359"/>
      <c r="C82" s="359"/>
      <c r="D82" s="359"/>
      <c r="E82" s="359"/>
      <c r="F82" s="359"/>
      <c r="G82" s="359"/>
      <c r="H82" s="360"/>
    </row>
    <row r="83" spans="1:8">
      <c r="A83" s="35"/>
      <c r="B83" s="47"/>
      <c r="C83" s="25"/>
      <c r="D83" s="93"/>
      <c r="E83" s="43"/>
      <c r="F83" s="43"/>
      <c r="G83" s="43"/>
      <c r="H83" s="94"/>
    </row>
    <row r="84" spans="1:8">
      <c r="A84" s="23" t="s">
        <v>75</v>
      </c>
      <c r="B84" s="47"/>
      <c r="C84" s="25"/>
      <c r="D84" s="138">
        <f>D79+D52</f>
        <v>0</v>
      </c>
      <c r="E84" s="5" t="s">
        <v>76</v>
      </c>
      <c r="F84" s="361" t="str">
        <f>(IF(COUNTIF($F$39:$F$46,"Oui")&gt;(COUNTIF($E$56:$F$63,"&gt;0")),"ERREUR - COMPLÉTER LA SECTION C - INFO SUR L'ALLOCATION DE LOGEMENT.",""))</f>
        <v/>
      </c>
      <c r="G84" s="361"/>
      <c r="H84" s="362"/>
    </row>
    <row r="85" spans="1:8">
      <c r="A85" s="31"/>
      <c r="B85" s="41"/>
      <c r="C85" s="41"/>
      <c r="D85" s="95"/>
      <c r="E85" s="5"/>
      <c r="F85" s="361"/>
      <c r="G85" s="361"/>
      <c r="H85" s="362"/>
    </row>
    <row r="86" spans="1:8" ht="14.25" customHeight="1">
      <c r="A86" s="313" t="s">
        <v>77</v>
      </c>
      <c r="B86" s="81" t="s">
        <v>78</v>
      </c>
      <c r="C86" s="82" t="s">
        <v>63</v>
      </c>
      <c r="D86" s="178" t="str">
        <f>IFERROR(IF(VLOOKUP3!J4=FALSE,(VLOOKUP(VLOOKUP3!$B$1,'Utility and Services Table'!$A:$D,2,FALSE)),"0"),"")</f>
        <v/>
      </c>
      <c r="E86" s="85"/>
      <c r="F86" s="5"/>
      <c r="G86" s="5"/>
      <c r="H86" s="6"/>
    </row>
    <row r="87" spans="1:8">
      <c r="A87" s="313"/>
      <c r="B87" s="81" t="s">
        <v>79</v>
      </c>
      <c r="C87" s="82" t="s">
        <v>63</v>
      </c>
      <c r="D87" s="178" t="str">
        <f>IFERROR(IF(VLOOKUP3!J5=FALSE,(VLOOKUP(VLOOKUP3!$B$1,'Utility and Services Table'!$A:$D,4,FALSE)),"0"),"")</f>
        <v/>
      </c>
      <c r="E87" s="85"/>
      <c r="F87" s="5"/>
      <c r="G87" s="5"/>
      <c r="H87" s="6"/>
    </row>
    <row r="88" spans="1:8">
      <c r="A88" s="35"/>
      <c r="B88" s="81"/>
      <c r="C88" s="82"/>
      <c r="D88" s="96"/>
      <c r="E88" s="85"/>
      <c r="F88" s="5"/>
      <c r="G88" s="5"/>
      <c r="H88" s="6"/>
    </row>
    <row r="89" spans="1:8">
      <c r="A89" s="35"/>
      <c r="B89" s="81" t="s">
        <v>80</v>
      </c>
      <c r="C89" s="82" t="s">
        <v>81</v>
      </c>
      <c r="D89" s="178" t="str">
        <f>IFERROR(IF(VLOOKUP3!J6=TRUE,(VLOOKUP(VLOOKUP3!$B$1,'Utility and Services Table'!$A:$D,3,FALSE)),"0"),"")</f>
        <v>0</v>
      </c>
      <c r="E89" s="85"/>
      <c r="F89" s="5"/>
      <c r="G89" s="5"/>
      <c r="H89" s="6"/>
    </row>
    <row r="90" spans="1:8">
      <c r="A90" s="23" t="s">
        <v>82</v>
      </c>
      <c r="B90" s="5"/>
      <c r="C90" s="36" t="s">
        <v>83</v>
      </c>
      <c r="D90" s="179" t="str">
        <f>IFERROR(D84-D86-D87+D89,"ERREUR - Compléter la section des Renseignements généraux.")</f>
        <v>ERREUR - Compléter la section des Renseignements généraux.</v>
      </c>
      <c r="E90" s="5"/>
      <c r="F90" s="97"/>
      <c r="G90" s="5"/>
      <c r="H90" s="6"/>
    </row>
    <row r="91" spans="1:8" ht="15" thickBot="1">
      <c r="A91" s="23"/>
      <c r="B91" s="5"/>
      <c r="C91" s="36"/>
      <c r="D91" s="180"/>
      <c r="E91" s="5"/>
      <c r="F91" s="97"/>
      <c r="G91" s="5"/>
      <c r="H91" s="6"/>
    </row>
    <row r="92" spans="1:8" ht="15" thickBot="1">
      <c r="A92" s="321" t="s">
        <v>84</v>
      </c>
      <c r="B92" s="315"/>
      <c r="C92" s="315"/>
      <c r="D92" s="315"/>
      <c r="E92" s="315"/>
      <c r="F92" s="315"/>
      <c r="G92" s="315"/>
      <c r="H92" s="316"/>
    </row>
    <row r="93" spans="1:8">
      <c r="A93" s="23"/>
      <c r="B93" s="5"/>
      <c r="C93" s="36"/>
      <c r="D93" s="180"/>
      <c r="E93" s="5"/>
      <c r="F93" s="97"/>
      <c r="G93" s="5"/>
      <c r="H93" s="6"/>
    </row>
    <row r="94" spans="1:8">
      <c r="A94" s="23" t="s">
        <v>33</v>
      </c>
      <c r="B94" s="5"/>
      <c r="C94" s="36"/>
      <c r="D94" s="181">
        <f>B12</f>
        <v>0</v>
      </c>
      <c r="E94" s="5"/>
      <c r="F94" s="97"/>
      <c r="G94" s="5"/>
      <c r="H94" s="6"/>
    </row>
    <row r="95" spans="1:8">
      <c r="A95" s="23"/>
      <c r="B95" s="5"/>
      <c r="C95" s="54"/>
      <c r="D95" s="98"/>
      <c r="E95" s="5"/>
      <c r="F95" s="97"/>
      <c r="G95" s="5"/>
      <c r="H95" s="6"/>
    </row>
    <row r="96" spans="1:8">
      <c r="A96" s="39" t="s">
        <v>34</v>
      </c>
      <c r="B96" s="81" t="s">
        <v>78</v>
      </c>
      <c r="C96" s="82" t="s">
        <v>63</v>
      </c>
      <c r="D96" s="181" t="str">
        <f>IFERROR(VLOOKUP(VLOOKUP3!$B$1,'Utility and Services Table'!$A:$D,2,FALSE),"")</f>
        <v/>
      </c>
      <c r="E96" s="5"/>
      <c r="F96" s="97"/>
      <c r="G96" s="5"/>
      <c r="H96" s="6"/>
    </row>
    <row r="97" spans="1:8">
      <c r="A97" s="62"/>
      <c r="B97" s="81" t="s">
        <v>79</v>
      </c>
      <c r="C97" s="82" t="s">
        <v>63</v>
      </c>
      <c r="D97" s="181" t="str">
        <f>IFERROR(VLOOKUP(VLOOKUP3!$B$1,'Utility and Services Table'!$A:$D,4,FALSE),"")</f>
        <v/>
      </c>
      <c r="E97" s="5"/>
      <c r="F97" s="97"/>
      <c r="G97" s="5"/>
      <c r="H97" s="6"/>
    </row>
    <row r="98" spans="1:8">
      <c r="A98" s="62"/>
      <c r="B98" s="81"/>
      <c r="C98" s="82"/>
      <c r="D98" s="180"/>
      <c r="E98" s="5"/>
      <c r="F98" s="97"/>
      <c r="G98" s="5"/>
      <c r="H98" s="6"/>
    </row>
    <row r="99" spans="1:8">
      <c r="A99" s="23"/>
      <c r="B99" s="81" t="s">
        <v>80</v>
      </c>
      <c r="C99" s="82" t="s">
        <v>63</v>
      </c>
      <c r="D99" s="178" t="str">
        <f>IFERROR(IF(VLOOKUP3!J6=TRUE,(VLOOKUP(VLOOKUP3!$B$1,'Utility and Services Table'!$A:$D,3,FALSE)),"0"),"")</f>
        <v>0</v>
      </c>
      <c r="E99" s="5"/>
      <c r="F99" s="97"/>
      <c r="G99" s="5"/>
      <c r="H99" s="6"/>
    </row>
    <row r="100" spans="1:8" ht="9.65" customHeight="1">
      <c r="A100" s="23"/>
      <c r="B100" s="81"/>
      <c r="C100" s="82"/>
      <c r="D100" s="180"/>
      <c r="E100" s="365" t="str">
        <f>IF(D101&lt;=I35,"","S'il est inférieur à l'ajustement pour les services en A, la règle d'un maximum de 20 % de vos frais d'occupation totale à la règle des services a été appliquée.")</f>
        <v/>
      </c>
      <c r="F100" s="365"/>
      <c r="G100" s="365"/>
      <c r="H100" s="366"/>
    </row>
    <row r="101" spans="1:8" ht="31" customHeight="1">
      <c r="A101" s="23"/>
      <c r="B101" s="81" t="s">
        <v>85</v>
      </c>
      <c r="C101" s="82" t="s">
        <v>63</v>
      </c>
      <c r="D101" s="181">
        <f>IF(SUM(B23+C23+D23+E23+F23+H23)&gt;B12*0.2,B12*0.2,SUM(B23+C23+D23+E23+F23+H23))</f>
        <v>0</v>
      </c>
      <c r="E101" s="365"/>
      <c r="F101" s="365"/>
      <c r="G101" s="365"/>
      <c r="H101" s="366"/>
    </row>
    <row r="102" spans="1:8">
      <c r="A102" s="23"/>
      <c r="B102" s="81" t="s">
        <v>86</v>
      </c>
      <c r="C102" s="82" t="s">
        <v>63</v>
      </c>
      <c r="D102" s="181">
        <f>IF(B28="Oui",B26,0)</f>
        <v>0</v>
      </c>
      <c r="E102" s="99"/>
      <c r="F102" s="99"/>
      <c r="G102" s="99"/>
      <c r="H102" s="100"/>
    </row>
    <row r="103" spans="1:8">
      <c r="A103" s="23"/>
      <c r="B103" s="169"/>
      <c r="C103" s="82"/>
      <c r="D103" s="180"/>
      <c r="E103" s="5"/>
      <c r="F103" s="97"/>
      <c r="G103" s="5"/>
      <c r="H103" s="6"/>
    </row>
    <row r="104" spans="1:8">
      <c r="A104" s="35" t="s">
        <v>87</v>
      </c>
      <c r="B104" s="81"/>
      <c r="C104" s="36" t="s">
        <v>88</v>
      </c>
      <c r="D104" s="181" t="str">
        <f>IFERROR(D94-D101-D102-D96-D97-D99, "ERREUR - Compléter la section des Renseignements généraux.")</f>
        <v>ERREUR - Compléter la section des Renseignements généraux.</v>
      </c>
      <c r="E104" s="5"/>
      <c r="F104" s="97"/>
      <c r="G104" s="5"/>
      <c r="H104" s="6"/>
    </row>
    <row r="105" spans="1:8">
      <c r="A105" s="23" t="s">
        <v>89</v>
      </c>
      <c r="B105" s="5"/>
      <c r="C105" s="36" t="s">
        <v>90</v>
      </c>
      <c r="D105" s="181" t="str">
        <f>IFERROR(D104*0.25,"")</f>
        <v/>
      </c>
      <c r="E105" s="5" t="s">
        <v>91</v>
      </c>
      <c r="F105" s="97"/>
      <c r="G105" s="5"/>
      <c r="H105" s="6"/>
    </row>
    <row r="106" spans="1:8" ht="15" thickBot="1">
      <c r="A106" s="5"/>
      <c r="B106" s="5"/>
      <c r="C106" s="5"/>
      <c r="D106" s="5"/>
      <c r="E106" s="5"/>
      <c r="F106" s="5"/>
      <c r="G106" s="5"/>
      <c r="H106" s="6"/>
    </row>
    <row r="107" spans="1:8" ht="15" thickBot="1">
      <c r="A107" s="321" t="s">
        <v>92</v>
      </c>
      <c r="B107" s="315"/>
      <c r="C107" s="315"/>
      <c r="D107" s="315"/>
      <c r="E107" s="315"/>
      <c r="F107" s="315"/>
      <c r="G107" s="315"/>
      <c r="H107" s="316"/>
    </row>
    <row r="108" spans="1:8">
      <c r="A108" s="59"/>
      <c r="B108" s="60"/>
      <c r="C108" s="60"/>
      <c r="D108" s="60"/>
      <c r="E108" s="60"/>
      <c r="F108" s="60"/>
      <c r="G108" s="60"/>
      <c r="H108" s="61"/>
    </row>
    <row r="109" spans="1:8">
      <c r="A109" s="35" t="s">
        <v>39</v>
      </c>
      <c r="B109" s="5"/>
      <c r="C109" s="5"/>
      <c r="D109" s="129">
        <f>$C$35</f>
        <v>0</v>
      </c>
      <c r="E109" s="5" t="s">
        <v>93</v>
      </c>
      <c r="F109" s="5"/>
      <c r="G109" s="5"/>
      <c r="H109" s="6"/>
    </row>
    <row r="110" spans="1:8">
      <c r="A110" s="35" t="s">
        <v>94</v>
      </c>
      <c r="B110" s="5"/>
      <c r="C110" s="82" t="s">
        <v>63</v>
      </c>
      <c r="D110" s="129">
        <f>MAX(D90,D105)</f>
        <v>0</v>
      </c>
      <c r="E110" s="54" t="s">
        <v>95</v>
      </c>
      <c r="F110" s="5"/>
      <c r="G110" s="5"/>
      <c r="H110" s="6"/>
    </row>
    <row r="111" spans="1:8">
      <c r="A111" s="367" t="s">
        <v>96</v>
      </c>
      <c r="B111" s="368"/>
      <c r="C111" s="82" t="s">
        <v>63</v>
      </c>
      <c r="D111" s="163">
        <v>0</v>
      </c>
      <c r="E111" s="54" t="s">
        <v>97</v>
      </c>
      <c r="F111" s="5"/>
      <c r="G111" s="5"/>
      <c r="H111" s="6"/>
    </row>
    <row r="112" spans="1:8">
      <c r="A112" s="23" t="s">
        <v>98</v>
      </c>
      <c r="B112" s="5"/>
      <c r="C112" s="36" t="s">
        <v>99</v>
      </c>
      <c r="D112" s="139">
        <f>ROUND(MAX(D109-D110-D111,0), 0)</f>
        <v>0</v>
      </c>
      <c r="E112" s="5" t="s">
        <v>100</v>
      </c>
      <c r="F112" s="5"/>
      <c r="G112" s="5"/>
      <c r="H112" s="6"/>
    </row>
    <row r="113" spans="1:8" ht="15" thickBot="1">
      <c r="A113" s="23"/>
      <c r="B113" s="5"/>
      <c r="C113" s="81"/>
      <c r="D113" s="101"/>
      <c r="E113" s="29"/>
      <c r="F113" s="5"/>
      <c r="G113" s="5"/>
      <c r="H113" s="6"/>
    </row>
    <row r="114" spans="1:8" ht="15" thickBot="1">
      <c r="A114" s="321" t="s">
        <v>101</v>
      </c>
      <c r="B114" s="315"/>
      <c r="C114" s="315"/>
      <c r="D114" s="315"/>
      <c r="E114" s="315"/>
      <c r="F114" s="315"/>
      <c r="G114" s="315"/>
      <c r="H114" s="316"/>
    </row>
    <row r="115" spans="1:8">
      <c r="A115" s="59"/>
      <c r="B115" s="60"/>
      <c r="C115" s="60"/>
      <c r="D115" s="60"/>
      <c r="E115" s="60"/>
      <c r="F115" s="60"/>
      <c r="G115" s="60"/>
      <c r="H115" s="61"/>
    </row>
    <row r="116" spans="1:8">
      <c r="A116" s="35" t="s">
        <v>33</v>
      </c>
      <c r="B116" s="5"/>
      <c r="C116" s="5"/>
      <c r="D116" s="130">
        <f>$B$12</f>
        <v>0</v>
      </c>
      <c r="E116" s="5"/>
      <c r="F116" s="5"/>
      <c r="G116" s="5"/>
      <c r="H116" s="6"/>
    </row>
    <row r="117" spans="1:8">
      <c r="A117" s="62" t="s">
        <v>37</v>
      </c>
      <c r="B117" s="5"/>
      <c r="C117" s="82" t="s">
        <v>63</v>
      </c>
      <c r="D117" s="130">
        <f>D102</f>
        <v>0</v>
      </c>
      <c r="E117" s="5"/>
      <c r="F117" s="5"/>
      <c r="G117" s="5"/>
      <c r="H117" s="6"/>
    </row>
    <row r="118" spans="1:8">
      <c r="A118" s="35" t="s">
        <v>102</v>
      </c>
      <c r="B118" s="5"/>
      <c r="C118" s="82" t="s">
        <v>63</v>
      </c>
      <c r="D118" s="140">
        <f>$D$112</f>
        <v>0</v>
      </c>
      <c r="E118" s="5"/>
      <c r="F118" s="5"/>
      <c r="G118" s="5"/>
      <c r="H118" s="6"/>
    </row>
    <row r="119" spans="1:8">
      <c r="A119" s="23" t="s">
        <v>103</v>
      </c>
      <c r="B119" s="5"/>
      <c r="C119" s="36" t="s">
        <v>104</v>
      </c>
      <c r="D119" s="141">
        <f>ROUND((D116-D117)-D118, 0)</f>
        <v>0</v>
      </c>
      <c r="E119" s="5" t="s">
        <v>100</v>
      </c>
      <c r="F119" s="5"/>
      <c r="G119" s="5"/>
      <c r="H119" s="6"/>
    </row>
    <row r="120" spans="1:8">
      <c r="A120" s="35"/>
      <c r="B120" s="5"/>
      <c r="C120" s="82"/>
      <c r="D120" s="102"/>
      <c r="E120" s="5"/>
      <c r="F120" s="5"/>
      <c r="G120" s="5"/>
      <c r="H120" s="6"/>
    </row>
    <row r="121" spans="1:8">
      <c r="A121" s="35" t="s">
        <v>105</v>
      </c>
      <c r="B121" s="363"/>
      <c r="C121" s="364"/>
      <c r="D121" s="5"/>
      <c r="E121" s="81" t="s">
        <v>106</v>
      </c>
      <c r="F121" s="164"/>
      <c r="G121" s="5"/>
      <c r="H121" s="6"/>
    </row>
    <row r="122" spans="1:8">
      <c r="A122" s="35"/>
      <c r="B122" s="5"/>
      <c r="C122" s="5"/>
      <c r="D122" s="5"/>
      <c r="E122" s="81"/>
      <c r="F122" s="5"/>
      <c r="G122" s="5"/>
      <c r="H122" s="6"/>
    </row>
    <row r="123" spans="1:8">
      <c r="A123" s="35" t="s">
        <v>107</v>
      </c>
      <c r="B123" s="363"/>
      <c r="C123" s="364"/>
      <c r="D123" s="5"/>
      <c r="E123" s="81" t="s">
        <v>106</v>
      </c>
      <c r="F123" s="164"/>
      <c r="G123" s="5"/>
      <c r="H123" s="6"/>
    </row>
    <row r="124" spans="1:8" ht="15" thickBot="1">
      <c r="A124" s="55"/>
      <c r="B124" s="57"/>
      <c r="C124" s="57"/>
      <c r="D124" s="57"/>
      <c r="E124" s="57"/>
      <c r="F124" s="57"/>
      <c r="G124" s="57"/>
      <c r="H124" s="58"/>
    </row>
  </sheetData>
  <sheetProtection algorithmName="SHA-512" hashValue="7OaKJTMQVJNqpRzKPfGvLrCQnXZZwlHQrHTZlGi7a86gUWG/xl+kNma03uhHwD7uXkZ0AEFprasPDQHpYF1UIA==" saltValue="m7yqRXJCdoawyFFc78IKRg==" spinCount="100000" sheet="1" selectLockedCells="1"/>
  <mergeCells count="62">
    <mergeCell ref="A27:A28"/>
    <mergeCell ref="A1:H1"/>
    <mergeCell ref="B2:D2"/>
    <mergeCell ref="E4:G4"/>
    <mergeCell ref="A6:H6"/>
    <mergeCell ref="B7:F7"/>
    <mergeCell ref="A30:H30"/>
    <mergeCell ref="A37:H37"/>
    <mergeCell ref="B38:C38"/>
    <mergeCell ref="G38:H38"/>
    <mergeCell ref="B39:C39"/>
    <mergeCell ref="G39:H39"/>
    <mergeCell ref="B40:C40"/>
    <mergeCell ref="G40:H40"/>
    <mergeCell ref="B41:C41"/>
    <mergeCell ref="G41:H41"/>
    <mergeCell ref="B42:C42"/>
    <mergeCell ref="G42:H42"/>
    <mergeCell ref="B55:C55"/>
    <mergeCell ref="E55:F55"/>
    <mergeCell ref="B43:C43"/>
    <mergeCell ref="G43:H43"/>
    <mergeCell ref="B44:C44"/>
    <mergeCell ref="G44:H44"/>
    <mergeCell ref="B45:C45"/>
    <mergeCell ref="G45:H45"/>
    <mergeCell ref="B46:C46"/>
    <mergeCell ref="G46:H46"/>
    <mergeCell ref="B47:F47"/>
    <mergeCell ref="A50:C50"/>
    <mergeCell ref="A54:F54"/>
    <mergeCell ref="B56:C56"/>
    <mergeCell ref="E56:F56"/>
    <mergeCell ref="B57:C57"/>
    <mergeCell ref="E57:F57"/>
    <mergeCell ref="B58:C58"/>
    <mergeCell ref="E58:F58"/>
    <mergeCell ref="B59:C59"/>
    <mergeCell ref="E59:F59"/>
    <mergeCell ref="B60:C60"/>
    <mergeCell ref="E60:F60"/>
    <mergeCell ref="B61:C61"/>
    <mergeCell ref="E61:F61"/>
    <mergeCell ref="A86:A87"/>
    <mergeCell ref="B62:C62"/>
    <mergeCell ref="E62:F62"/>
    <mergeCell ref="B63:C63"/>
    <mergeCell ref="E63:F63"/>
    <mergeCell ref="A66:B67"/>
    <mergeCell ref="A68:B68"/>
    <mergeCell ref="A75:B75"/>
    <mergeCell ref="A77:B77"/>
    <mergeCell ref="A79:B79"/>
    <mergeCell ref="A82:H82"/>
    <mergeCell ref="F84:H85"/>
    <mergeCell ref="B123:C123"/>
    <mergeCell ref="A92:H92"/>
    <mergeCell ref="E100:H101"/>
    <mergeCell ref="A107:H107"/>
    <mergeCell ref="A111:B111"/>
    <mergeCell ref="A114:H114"/>
    <mergeCell ref="B121:C121"/>
  </mergeCells>
  <conditionalFormatting sqref="G39:H46">
    <cfRule type="expression" priority="1">
      <formula>AND+$F$39:$F$46="Yes"</formula>
    </cfRule>
  </conditionalFormatting>
  <dataValidations count="1">
    <dataValidation type="list" allowBlank="1" showInputMessage="1" showErrorMessage="1" sqref="B28" xr:uid="{541626F1-077C-4624-A59C-DE38C0DFDA1B}">
      <formula1>"Oui,Non"</formula1>
    </dataValidation>
  </dataValidations>
  <pageMargins left="0.7" right="0.7" top="0.75" bottom="0.75" header="0.3" footer="0.3"/>
  <pageSetup scale="55" fitToHeight="0"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31750</xdr:colOff>
                    <xdr:row>2</xdr:row>
                    <xdr:rowOff>184150</xdr:rowOff>
                  </from>
                  <to>
                    <xdr:col>1</xdr:col>
                    <xdr:colOff>946150</xdr:colOff>
                    <xdr:row>4</xdr:row>
                    <xdr:rowOff>19050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1022350</xdr:colOff>
                    <xdr:row>2</xdr:row>
                    <xdr:rowOff>184150</xdr:rowOff>
                  </from>
                  <to>
                    <xdr:col>2</xdr:col>
                    <xdr:colOff>749300</xdr:colOff>
                    <xdr:row>4</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1250950</xdr:colOff>
                    <xdr:row>2</xdr:row>
                    <xdr:rowOff>184150</xdr:rowOff>
                  </from>
                  <to>
                    <xdr:col>3</xdr:col>
                    <xdr:colOff>1079500</xdr:colOff>
                    <xdr:row>4</xdr:row>
                    <xdr:rowOff>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1</xdr:col>
                    <xdr:colOff>1212850</xdr:colOff>
                    <xdr:row>12</xdr:row>
                    <xdr:rowOff>177800</xdr:rowOff>
                  </from>
                  <to>
                    <xdr:col>2</xdr:col>
                    <xdr:colOff>622300</xdr:colOff>
                    <xdr:row>14</xdr:row>
                    <xdr:rowOff>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2</xdr:col>
                    <xdr:colOff>889000</xdr:colOff>
                    <xdr:row>12</xdr:row>
                    <xdr:rowOff>177800</xdr:rowOff>
                  </from>
                  <to>
                    <xdr:col>3</xdr:col>
                    <xdr:colOff>508000</xdr:colOff>
                    <xdr:row>14</xdr:row>
                    <xdr:rowOff>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3</xdr:col>
                    <xdr:colOff>774700</xdr:colOff>
                    <xdr:row>12</xdr:row>
                    <xdr:rowOff>177800</xdr:rowOff>
                  </from>
                  <to>
                    <xdr:col>4</xdr:col>
                    <xdr:colOff>127000</xdr:colOff>
                    <xdr:row>14</xdr:row>
                    <xdr:rowOff>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4</xdr:col>
                    <xdr:colOff>374650</xdr:colOff>
                    <xdr:row>12</xdr:row>
                    <xdr:rowOff>177800</xdr:rowOff>
                  </from>
                  <to>
                    <xdr:col>4</xdr:col>
                    <xdr:colOff>1181100</xdr:colOff>
                    <xdr:row>14</xdr:row>
                    <xdr:rowOff>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5</xdr:col>
                    <xdr:colOff>1193800</xdr:colOff>
                    <xdr:row>12</xdr:row>
                    <xdr:rowOff>177800</xdr:rowOff>
                  </from>
                  <to>
                    <xdr:col>7</xdr:col>
                    <xdr:colOff>50800</xdr:colOff>
                    <xdr:row>14</xdr:row>
                    <xdr:rowOff>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1</xdr:col>
                    <xdr:colOff>31750</xdr:colOff>
                    <xdr:row>16</xdr:row>
                    <xdr:rowOff>184150</xdr:rowOff>
                  </from>
                  <to>
                    <xdr:col>1</xdr:col>
                    <xdr:colOff>946150</xdr:colOff>
                    <xdr:row>18</xdr:row>
                    <xdr:rowOff>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3</xdr:col>
                    <xdr:colOff>457200</xdr:colOff>
                    <xdr:row>16</xdr:row>
                    <xdr:rowOff>184150</xdr:rowOff>
                  </from>
                  <to>
                    <xdr:col>3</xdr:col>
                    <xdr:colOff>1371600</xdr:colOff>
                    <xdr:row>18</xdr:row>
                    <xdr:rowOff>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3</xdr:col>
                    <xdr:colOff>31750</xdr:colOff>
                    <xdr:row>21</xdr:row>
                    <xdr:rowOff>0</xdr:rowOff>
                  </from>
                  <to>
                    <xdr:col>3</xdr:col>
                    <xdr:colOff>1098550</xdr:colOff>
                    <xdr:row>22</xdr:row>
                    <xdr:rowOff>31750</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5</xdr:col>
                    <xdr:colOff>1066800</xdr:colOff>
                    <xdr:row>19</xdr:row>
                    <xdr:rowOff>0</xdr:rowOff>
                  </from>
                  <to>
                    <xdr:col>6</xdr:col>
                    <xdr:colOff>717550</xdr:colOff>
                    <xdr:row>20</xdr:row>
                    <xdr:rowOff>12700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4</xdr:col>
                    <xdr:colOff>31750</xdr:colOff>
                    <xdr:row>65</xdr:row>
                    <xdr:rowOff>31750</xdr:rowOff>
                  </from>
                  <to>
                    <xdr:col>6</xdr:col>
                    <xdr:colOff>673100</xdr:colOff>
                    <xdr:row>66</xdr:row>
                    <xdr:rowOff>50800</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4</xdr:col>
                    <xdr:colOff>31750</xdr:colOff>
                    <xdr:row>66</xdr:row>
                    <xdr:rowOff>12700</xdr:rowOff>
                  </from>
                  <to>
                    <xdr:col>5</xdr:col>
                    <xdr:colOff>419100</xdr:colOff>
                    <xdr:row>66</xdr:row>
                    <xdr:rowOff>241300</xdr:rowOff>
                  </to>
                </anchor>
              </controlPr>
            </control>
          </mc:Choice>
        </mc:AlternateContent>
        <mc:AlternateContent xmlns:mc="http://schemas.openxmlformats.org/markup-compatibility/2006">
          <mc:Choice Requires="x14">
            <control shapeId="36892"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36893"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36894" r:id="rId33" name="Option Button 30">
              <controlPr defaultSize="0" autoFill="0" autoLine="0" autoPict="0">
                <anchor moveWithCells="1">
                  <from>
                    <xdr:col>5</xdr:col>
                    <xdr:colOff>1016000</xdr:colOff>
                    <xdr:row>65</xdr:row>
                    <xdr:rowOff>139700</xdr:rowOff>
                  </from>
                  <to>
                    <xdr:col>6</xdr:col>
                    <xdr:colOff>0</xdr:colOff>
                    <xdr:row>66</xdr:row>
                    <xdr:rowOff>298450</xdr:rowOff>
                  </to>
                </anchor>
              </controlPr>
            </control>
          </mc:Choice>
        </mc:AlternateContent>
        <mc:AlternateContent xmlns:mc="http://schemas.openxmlformats.org/markup-compatibility/2006">
          <mc:Choice Requires="x14">
            <control shapeId="36895" r:id="rId34" name="Option Button 31">
              <controlPr defaultSize="0" autoFill="0" autoLine="0" autoPict="0">
                <anchor moveWithCells="1">
                  <from>
                    <xdr:col>6</xdr:col>
                    <xdr:colOff>63500</xdr:colOff>
                    <xdr:row>65</xdr:row>
                    <xdr:rowOff>127000</xdr:rowOff>
                  </from>
                  <to>
                    <xdr:col>6</xdr:col>
                    <xdr:colOff>368300</xdr:colOff>
                    <xdr:row>66</xdr:row>
                    <xdr:rowOff>298450</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5</xdr:col>
                    <xdr:colOff>152400</xdr:colOff>
                    <xdr:row>19</xdr:row>
                    <xdr:rowOff>0</xdr:rowOff>
                  </from>
                  <to>
                    <xdr:col>5</xdr:col>
                    <xdr:colOff>723900</xdr:colOff>
                    <xdr:row>19</xdr:row>
                    <xdr:rowOff>177800</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5</xdr:col>
                    <xdr:colOff>114300</xdr:colOff>
                    <xdr:row>12</xdr:row>
                    <xdr:rowOff>177800</xdr:rowOff>
                  </from>
                  <to>
                    <xdr:col>5</xdr:col>
                    <xdr:colOff>939800</xdr:colOff>
                    <xdr:row>14</xdr:row>
                    <xdr:rowOff>0</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1</xdr:col>
                    <xdr:colOff>1358900</xdr:colOff>
                    <xdr:row>16</xdr:row>
                    <xdr:rowOff>184150</xdr:rowOff>
                  </from>
                  <to>
                    <xdr:col>3</xdr:col>
                    <xdr:colOff>254000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9078DB2-02E4-4115-9847-938E3734106B}">
          <x14:formula1>
            <xm:f>VLOOKUP1!$L$4:$L$5</xm:f>
          </x14:formula1>
          <xm:sqref>H4</xm:sqref>
        </x14:dataValidation>
        <x14:dataValidation type="list" allowBlank="1" showInputMessage="1" showErrorMessage="1" xr:uid="{DAC6664C-28DA-4A44-BA25-77108915FCA8}">
          <x14:formula1>
            <xm:f>VLOOKUP1!$A$4:$A$11</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4BC73-1C73-43B4-B231-0941073C8A23}">
  <dimension ref="A1"/>
  <sheetViews>
    <sheetView workbookViewId="0"/>
  </sheetViews>
  <sheetFormatPr defaultRowHeight="14.5"/>
  <sheetData/>
  <pageMargins left="0.7" right="0.7" top="0.75" bottom="0.75" header="0.3" footer="0.3"/>
  <pageSetup orientation="portrait" r:id="rId1"/>
  <headerFooter>
    <oddHeader>&amp;C&amp;"Calibri"&amp;10&amp;K000000 Unclassified&amp;1#_x000D_</oddHeader>
    <oddFooter>&amp;C_x000D_&amp;1#&amp;"Calibri"&amp;10&amp;K000000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F1C1-69B8-4FD2-AF3B-ED41070CBC18}">
  <dimension ref="A1"/>
  <sheetViews>
    <sheetView workbookViewId="0"/>
  </sheetViews>
  <sheetFormatPr defaultRowHeight="14.5"/>
  <sheetData/>
  <pageMargins left="0.7" right="0.7" top="0.75" bottom="0.75" header="0.3" footer="0.3"/>
  <pageSetup orientation="portrait" r:id="rId1"/>
  <headerFooter>
    <oddHeader>&amp;C&amp;"Calibri"&amp;10&amp;K000000 Unclassified&amp;1#_x000D_</oddHeader>
    <oddFooter>&amp;C_x000D_&amp;1#&amp;"Calibri"&amp;10&amp;K000000 Unclassified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4"/>
  <sheetViews>
    <sheetView zoomScale="90" zoomScaleNormal="90" workbookViewId="0">
      <selection activeCell="B35" sqref="B35"/>
    </sheetView>
  </sheetViews>
  <sheetFormatPr defaultColWidth="9.08984375" defaultRowHeight="14.5"/>
  <cols>
    <col min="1" max="1" width="32.6328125" customWidth="1"/>
    <col min="2" max="2" width="29.816406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14" t="s">
        <v>0</v>
      </c>
      <c r="B1" s="370"/>
      <c r="C1" s="370"/>
      <c r="D1" s="370"/>
      <c r="E1" s="370"/>
      <c r="F1" s="370"/>
      <c r="G1" s="370"/>
      <c r="H1" s="371"/>
    </row>
    <row r="2" spans="1:8" ht="15" thickBot="1">
      <c r="A2" s="1" t="s">
        <v>1</v>
      </c>
      <c r="B2" s="317"/>
      <c r="C2" s="318"/>
      <c r="D2" s="318"/>
      <c r="E2" s="2" t="s">
        <v>2</v>
      </c>
      <c r="F2" s="142"/>
      <c r="G2" s="2" t="s">
        <v>3</v>
      </c>
      <c r="H2" s="143"/>
    </row>
    <row r="3" spans="1:8">
      <c r="A3" s="3"/>
      <c r="B3" s="4"/>
      <c r="C3" s="4"/>
      <c r="D3" s="4"/>
      <c r="E3" s="5"/>
      <c r="F3" s="5"/>
      <c r="G3" s="5"/>
      <c r="H3" s="6"/>
    </row>
    <row r="4" spans="1:8">
      <c r="A4" s="7" t="s">
        <v>4</v>
      </c>
      <c r="B4" s="144"/>
      <c r="C4" s="144"/>
      <c r="D4" s="144"/>
      <c r="E4" s="319" t="s">
        <v>5</v>
      </c>
      <c r="F4" s="320"/>
      <c r="G4" s="320"/>
      <c r="H4" s="8"/>
    </row>
    <row r="5" spans="1:8" ht="15" thickBot="1">
      <c r="A5" s="3"/>
      <c r="B5" s="4"/>
      <c r="C5" s="4"/>
      <c r="D5" s="4"/>
      <c r="E5" s="5"/>
      <c r="F5" s="5"/>
      <c r="G5" s="5"/>
      <c r="H5" s="6"/>
    </row>
    <row r="6" spans="1:8" ht="15" thickBot="1">
      <c r="A6" s="321" t="s">
        <v>6</v>
      </c>
      <c r="B6" s="315"/>
      <c r="C6" s="315"/>
      <c r="D6" s="315"/>
      <c r="E6" s="315"/>
      <c r="F6" s="315"/>
      <c r="G6" s="315"/>
      <c r="H6" s="316"/>
    </row>
    <row r="7" spans="1:8">
      <c r="A7" s="9" t="s">
        <v>7</v>
      </c>
      <c r="B7" s="322"/>
      <c r="C7" s="323"/>
      <c r="D7" s="323"/>
      <c r="E7" s="323"/>
      <c r="F7" s="323"/>
      <c r="G7" s="10" t="s">
        <v>109</v>
      </c>
      <c r="H7" s="145"/>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c r="C10" s="146"/>
      <c r="D10" s="146"/>
      <c r="E10" s="21"/>
      <c r="F10" s="146"/>
      <c r="G10" s="22"/>
      <c r="H10" s="147"/>
    </row>
    <row r="11" spans="1:8">
      <c r="A11" s="20"/>
      <c r="B11" s="22"/>
      <c r="C11" s="22"/>
      <c r="D11" s="22"/>
      <c r="E11" s="22"/>
      <c r="F11" s="22"/>
      <c r="G11" s="22"/>
      <c r="H11" s="6"/>
    </row>
    <row r="12" spans="1:8">
      <c r="A12" s="23" t="s">
        <v>15</v>
      </c>
      <c r="B12" s="126">
        <v>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c r="C16" s="5"/>
      <c r="D16" s="36" t="s">
        <v>20</v>
      </c>
      <c r="E16" s="148"/>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c r="C26" s="54" t="s">
        <v>30</v>
      </c>
      <c r="D26" s="52"/>
      <c r="E26" s="52"/>
      <c r="F26" s="52"/>
      <c r="G26" s="52"/>
      <c r="H26" s="6"/>
    </row>
    <row r="27" spans="1:8" ht="14.25" customHeight="1">
      <c r="A27" s="313" t="s">
        <v>31</v>
      </c>
      <c r="B27" s="53"/>
      <c r="C27" s="54"/>
      <c r="D27" s="52"/>
      <c r="E27" s="52"/>
      <c r="F27" s="52"/>
      <c r="G27" s="52"/>
      <c r="H27" s="6"/>
    </row>
    <row r="28" spans="1:8">
      <c r="A28" s="313"/>
      <c r="B28" s="173"/>
      <c r="C28" s="54"/>
      <c r="D28" s="52"/>
      <c r="E28" s="52"/>
      <c r="F28" s="52"/>
      <c r="G28" s="52"/>
      <c r="H28" s="6"/>
    </row>
    <row r="29" spans="1:8" ht="15" thickBot="1">
      <c r="A29" s="55"/>
      <c r="B29" s="56"/>
      <c r="C29" s="57"/>
      <c r="D29" s="56"/>
      <c r="E29" s="56"/>
      <c r="F29" s="56"/>
      <c r="G29" s="56"/>
      <c r="H29" s="58"/>
    </row>
    <row r="30" spans="1:8" ht="15" thickBot="1">
      <c r="A30" s="321" t="s">
        <v>32</v>
      </c>
      <c r="B30" s="324"/>
      <c r="C30" s="315"/>
      <c r="D30" s="315"/>
      <c r="E30" s="315"/>
      <c r="F30" s="315"/>
      <c r="G30" s="315"/>
      <c r="H30" s="316"/>
    </row>
    <row r="31" spans="1:8">
      <c r="A31" s="59"/>
      <c r="B31" s="60"/>
      <c r="C31" s="60"/>
      <c r="D31" s="60"/>
      <c r="E31" s="60"/>
      <c r="F31" s="60"/>
      <c r="G31" s="60"/>
      <c r="H31" s="61"/>
    </row>
    <row r="32" spans="1:8">
      <c r="A32" s="62" t="s">
        <v>33</v>
      </c>
      <c r="B32" s="63"/>
      <c r="C32" s="129">
        <v>0</v>
      </c>
      <c r="D32" s="5"/>
      <c r="E32" s="52"/>
      <c r="F32" s="52"/>
      <c r="G32" s="52"/>
      <c r="H32" s="6"/>
    </row>
    <row r="33" spans="1:8">
      <c r="A33" s="62" t="s">
        <v>34</v>
      </c>
      <c r="B33" s="64" t="s">
        <v>35</v>
      </c>
      <c r="C33" s="130">
        <v>0</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0</v>
      </c>
      <c r="D35" s="65"/>
      <c r="E35" s="65"/>
      <c r="F35" s="65"/>
      <c r="G35" s="5"/>
      <c r="H35" s="6"/>
    </row>
    <row r="36" spans="1:8" ht="15" thickBot="1">
      <c r="A36" s="62"/>
      <c r="B36" s="63"/>
      <c r="C36" s="67"/>
      <c r="D36" s="65"/>
      <c r="E36" s="65"/>
      <c r="F36" s="65"/>
      <c r="G36" s="5"/>
      <c r="H36" s="6"/>
    </row>
    <row r="37" spans="1:8">
      <c r="A37" s="325" t="s">
        <v>42</v>
      </c>
      <c r="B37" s="324"/>
      <c r="C37" s="324"/>
      <c r="D37" s="324"/>
      <c r="E37" s="324"/>
      <c r="F37" s="324"/>
      <c r="G37" s="324"/>
      <c r="H37" s="326"/>
    </row>
    <row r="38" spans="1:8" ht="67.5" customHeight="1">
      <c r="A38" s="68"/>
      <c r="B38" s="327" t="s">
        <v>43</v>
      </c>
      <c r="C38" s="328"/>
      <c r="D38" s="170" t="s">
        <v>44</v>
      </c>
      <c r="E38" s="171" t="s">
        <v>45</v>
      </c>
      <c r="F38" s="69" t="s">
        <v>46</v>
      </c>
      <c r="G38" s="329" t="s">
        <v>47</v>
      </c>
      <c r="H38" s="330"/>
    </row>
    <row r="39" spans="1:8">
      <c r="A39" s="70">
        <v>1</v>
      </c>
      <c r="B39" s="331"/>
      <c r="C39" s="332"/>
      <c r="D39" s="155">
        <v>0</v>
      </c>
      <c r="E39" s="155">
        <v>0</v>
      </c>
      <c r="F39" s="167" t="s">
        <v>65</v>
      </c>
      <c r="G39" s="333">
        <v>0</v>
      </c>
      <c r="H39" s="334"/>
    </row>
    <row r="40" spans="1:8">
      <c r="A40" s="70">
        <v>2</v>
      </c>
      <c r="B40" s="331"/>
      <c r="C40" s="332"/>
      <c r="D40" s="155">
        <v>0</v>
      </c>
      <c r="E40" s="155">
        <v>0</v>
      </c>
      <c r="F40" s="167" t="s">
        <v>65</v>
      </c>
      <c r="G40" s="333">
        <v>0</v>
      </c>
      <c r="H40" s="334"/>
    </row>
    <row r="41" spans="1:8">
      <c r="A41" s="70">
        <v>3</v>
      </c>
      <c r="B41" s="331"/>
      <c r="C41" s="332"/>
      <c r="D41" s="155">
        <v>0</v>
      </c>
      <c r="E41" s="155">
        <v>0</v>
      </c>
      <c r="F41" s="167" t="s">
        <v>65</v>
      </c>
      <c r="G41" s="333">
        <v>0</v>
      </c>
      <c r="H41" s="334"/>
    </row>
    <row r="42" spans="1:8">
      <c r="A42" s="70">
        <v>4</v>
      </c>
      <c r="B42" s="331"/>
      <c r="C42" s="332"/>
      <c r="D42" s="155">
        <v>0</v>
      </c>
      <c r="E42" s="155">
        <v>0</v>
      </c>
      <c r="F42" s="167" t="s">
        <v>65</v>
      </c>
      <c r="G42" s="333">
        <v>0</v>
      </c>
      <c r="H42" s="334"/>
    </row>
    <row r="43" spans="1:8">
      <c r="A43" s="70">
        <v>5</v>
      </c>
      <c r="B43" s="331"/>
      <c r="C43" s="332"/>
      <c r="D43" s="155">
        <v>0</v>
      </c>
      <c r="E43" s="155">
        <v>0</v>
      </c>
      <c r="F43" s="167" t="s">
        <v>65</v>
      </c>
      <c r="G43" s="333">
        <v>0</v>
      </c>
      <c r="H43" s="334"/>
    </row>
    <row r="44" spans="1:8">
      <c r="A44" s="70">
        <v>6</v>
      </c>
      <c r="B44" s="331"/>
      <c r="C44" s="332"/>
      <c r="D44" s="155">
        <v>0</v>
      </c>
      <c r="E44" s="155">
        <v>0</v>
      </c>
      <c r="F44" s="167" t="s">
        <v>65</v>
      </c>
      <c r="G44" s="333">
        <v>0</v>
      </c>
      <c r="H44" s="334"/>
    </row>
    <row r="45" spans="1:8">
      <c r="A45" s="70">
        <v>7</v>
      </c>
      <c r="B45" s="331"/>
      <c r="C45" s="332"/>
      <c r="D45" s="155">
        <v>0</v>
      </c>
      <c r="E45" s="155">
        <v>0</v>
      </c>
      <c r="F45" s="167" t="s">
        <v>65</v>
      </c>
      <c r="G45" s="333">
        <v>0</v>
      </c>
      <c r="H45" s="334"/>
    </row>
    <row r="46" spans="1:8">
      <c r="A46" s="70">
        <v>8</v>
      </c>
      <c r="B46" s="337"/>
      <c r="C46" s="338"/>
      <c r="D46" s="156">
        <v>0</v>
      </c>
      <c r="E46" s="156">
        <v>0</v>
      </c>
      <c r="F46" s="167" t="s">
        <v>65</v>
      </c>
      <c r="G46" s="333">
        <v>0</v>
      </c>
      <c r="H46" s="334"/>
    </row>
    <row r="47" spans="1:8">
      <c r="A47" s="71"/>
      <c r="B47" s="369" t="s">
        <v>48</v>
      </c>
      <c r="C47" s="369"/>
      <c r="D47" s="369"/>
      <c r="E47" s="369"/>
      <c r="F47" s="369"/>
      <c r="G47" s="36" t="s">
        <v>49</v>
      </c>
      <c r="H47" s="135">
        <v>0</v>
      </c>
    </row>
    <row r="48" spans="1:8">
      <c r="A48" s="73"/>
      <c r="B48" s="36"/>
      <c r="C48" s="36"/>
      <c r="D48" s="36"/>
      <c r="E48" s="36"/>
      <c r="F48" s="36" t="s">
        <v>50</v>
      </c>
      <c r="G48" s="36" t="s">
        <v>51</v>
      </c>
      <c r="H48" s="135">
        <v>0</v>
      </c>
    </row>
    <row r="49" spans="1:8">
      <c r="A49" s="73"/>
      <c r="B49" s="36"/>
      <c r="C49" s="36"/>
      <c r="D49" s="36"/>
      <c r="E49" s="36"/>
      <c r="F49" s="36"/>
      <c r="G49" s="36"/>
      <c r="H49" s="74"/>
    </row>
    <row r="50" spans="1:8" ht="27.5" customHeight="1">
      <c r="A50" s="341" t="s">
        <v>48</v>
      </c>
      <c r="B50" s="342"/>
      <c r="C50" s="342"/>
      <c r="D50" s="133">
        <v>0</v>
      </c>
      <c r="E50" s="5" t="s">
        <v>49</v>
      </c>
      <c r="F50" s="5"/>
      <c r="G50" s="5"/>
      <c r="H50" s="6"/>
    </row>
    <row r="51" spans="1:8">
      <c r="A51" s="62" t="s">
        <v>17</v>
      </c>
      <c r="B51" s="5"/>
      <c r="C51" s="75"/>
      <c r="D51" s="76">
        <v>0.3</v>
      </c>
      <c r="E51" s="5" t="s">
        <v>111</v>
      </c>
      <c r="F51" s="5"/>
      <c r="G51" s="5"/>
      <c r="H51" s="6"/>
    </row>
    <row r="52" spans="1:8">
      <c r="A52" s="35" t="s">
        <v>53</v>
      </c>
      <c r="B52" s="5"/>
      <c r="C52" s="36" t="s">
        <v>54</v>
      </c>
      <c r="D52" s="134">
        <v>0</v>
      </c>
      <c r="E52" s="5"/>
      <c r="F52" s="5"/>
      <c r="G52" s="5"/>
      <c r="H52" s="6"/>
    </row>
    <row r="53" spans="1:8" ht="15" thickBot="1">
      <c r="A53" s="77"/>
      <c r="B53" s="78"/>
      <c r="C53" s="78"/>
      <c r="D53" s="57"/>
      <c r="E53" s="57"/>
      <c r="F53" s="57"/>
      <c r="G53" s="57"/>
      <c r="H53" s="58"/>
    </row>
    <row r="54" spans="1:8" ht="32.75" customHeight="1">
      <c r="A54" s="343" t="s">
        <v>55</v>
      </c>
      <c r="B54" s="344"/>
      <c r="C54" s="344"/>
      <c r="D54" s="344"/>
      <c r="E54" s="344"/>
      <c r="F54" s="344"/>
      <c r="G54" s="79" t="s">
        <v>112</v>
      </c>
      <c r="H54" s="172"/>
    </row>
    <row r="55" spans="1:8" ht="25.5" customHeight="1">
      <c r="A55" s="80"/>
      <c r="B55" s="327" t="s">
        <v>43</v>
      </c>
      <c r="C55" s="328"/>
      <c r="D55" s="69" t="s">
        <v>56</v>
      </c>
      <c r="E55" s="335" t="s">
        <v>57</v>
      </c>
      <c r="F55" s="336"/>
      <c r="G55" s="5"/>
      <c r="H55" s="6"/>
    </row>
    <row r="56" spans="1:8">
      <c r="A56" s="70">
        <v>1</v>
      </c>
      <c r="B56" s="345"/>
      <c r="C56" s="346"/>
      <c r="D56" s="157"/>
      <c r="E56" s="347">
        <v>0</v>
      </c>
      <c r="F56" s="348"/>
      <c r="G56" s="5"/>
      <c r="H56" s="6"/>
    </row>
    <row r="57" spans="1:8">
      <c r="A57" s="70">
        <v>2</v>
      </c>
      <c r="B57" s="345" t="s">
        <v>65</v>
      </c>
      <c r="C57" s="346"/>
      <c r="D57" s="157"/>
      <c r="E57" s="347">
        <v>0</v>
      </c>
      <c r="F57" s="348"/>
      <c r="G57" s="5"/>
      <c r="H57" s="6"/>
    </row>
    <row r="58" spans="1:8">
      <c r="A58" s="70">
        <v>3</v>
      </c>
      <c r="B58" s="345" t="s">
        <v>65</v>
      </c>
      <c r="C58" s="346"/>
      <c r="D58" s="157"/>
      <c r="E58" s="347">
        <v>0</v>
      </c>
      <c r="F58" s="348"/>
      <c r="G58" s="5"/>
      <c r="H58" s="6"/>
    </row>
    <row r="59" spans="1:8">
      <c r="A59" s="70">
        <v>4</v>
      </c>
      <c r="B59" s="345" t="s">
        <v>65</v>
      </c>
      <c r="C59" s="346"/>
      <c r="D59" s="157"/>
      <c r="E59" s="347">
        <v>0</v>
      </c>
      <c r="F59" s="348"/>
      <c r="G59" s="5"/>
      <c r="H59" s="6"/>
    </row>
    <row r="60" spans="1:8">
      <c r="A60" s="70">
        <v>5</v>
      </c>
      <c r="B60" s="345" t="s">
        <v>65</v>
      </c>
      <c r="C60" s="346"/>
      <c r="D60" s="157"/>
      <c r="E60" s="347">
        <v>0</v>
      </c>
      <c r="F60" s="348"/>
      <c r="G60" s="5"/>
      <c r="H60" s="6"/>
    </row>
    <row r="61" spans="1:8">
      <c r="A61" s="70">
        <v>6</v>
      </c>
      <c r="B61" s="345" t="s">
        <v>65</v>
      </c>
      <c r="C61" s="346"/>
      <c r="D61" s="157"/>
      <c r="E61" s="347">
        <v>0</v>
      </c>
      <c r="F61" s="348"/>
      <c r="G61" s="5"/>
      <c r="H61" s="6"/>
    </row>
    <row r="62" spans="1:8">
      <c r="A62" s="70">
        <v>7</v>
      </c>
      <c r="B62" s="345" t="s">
        <v>65</v>
      </c>
      <c r="C62" s="346"/>
      <c r="D62" s="157"/>
      <c r="E62" s="347">
        <v>0</v>
      </c>
      <c r="F62" s="348"/>
      <c r="G62" s="5"/>
      <c r="H62" s="6"/>
    </row>
    <row r="63" spans="1:8">
      <c r="A63" s="71">
        <v>8</v>
      </c>
      <c r="B63" s="345" t="s">
        <v>65</v>
      </c>
      <c r="C63" s="346"/>
      <c r="D63" s="158"/>
      <c r="E63" s="349">
        <v>0</v>
      </c>
      <c r="F63" s="350"/>
      <c r="G63" s="5"/>
      <c r="H63" s="6"/>
    </row>
    <row r="64" spans="1:8">
      <c r="A64" s="73"/>
      <c r="B64" s="39"/>
      <c r="C64" s="39"/>
      <c r="D64" s="36" t="s">
        <v>58</v>
      </c>
      <c r="E64" s="36" t="s">
        <v>59</v>
      </c>
      <c r="F64" s="136">
        <v>0</v>
      </c>
      <c r="G64" s="5"/>
      <c r="H64" s="6"/>
    </row>
    <row r="65" spans="1:8">
      <c r="A65" s="73"/>
      <c r="B65" s="36"/>
      <c r="C65" s="36"/>
      <c r="D65" s="36"/>
      <c r="E65" s="5"/>
      <c r="F65" s="36"/>
      <c r="G65" s="5"/>
      <c r="H65" s="6"/>
    </row>
    <row r="66" spans="1:8" ht="14.25" customHeight="1">
      <c r="A66" s="351" t="s">
        <v>60</v>
      </c>
      <c r="B66" s="352"/>
      <c r="C66" s="159"/>
      <c r="D66" s="159"/>
      <c r="E66" s="144"/>
      <c r="F66" s="159"/>
      <c r="G66" s="160"/>
      <c r="H66" s="6"/>
    </row>
    <row r="67" spans="1:8" ht="24" customHeight="1">
      <c r="A67" s="351"/>
      <c r="B67" s="352"/>
      <c r="C67" s="159"/>
      <c r="D67" s="159"/>
      <c r="E67" s="144"/>
      <c r="F67" s="159"/>
      <c r="G67" s="144"/>
      <c r="H67" s="6"/>
    </row>
    <row r="68" spans="1:8">
      <c r="A68" s="353" t="s">
        <v>65</v>
      </c>
      <c r="B68" s="354"/>
      <c r="C68" s="36"/>
      <c r="D68" s="36"/>
      <c r="E68" s="5"/>
      <c r="F68" s="36"/>
      <c r="G68" s="5"/>
      <c r="H68" s="6"/>
    </row>
    <row r="69" spans="1:8">
      <c r="A69" s="35"/>
      <c r="B69" s="81" t="s">
        <v>61</v>
      </c>
      <c r="C69" s="36" t="s">
        <v>59</v>
      </c>
      <c r="D69" s="175">
        <v>0</v>
      </c>
      <c r="E69" s="5"/>
      <c r="F69" s="81"/>
      <c r="G69" s="36"/>
      <c r="H69" s="72"/>
    </row>
    <row r="70" spans="1:8" ht="14" customHeight="1">
      <c r="A70" s="35"/>
      <c r="B70" s="81" t="s">
        <v>62</v>
      </c>
      <c r="C70" s="82" t="s">
        <v>63</v>
      </c>
      <c r="D70" s="175">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0</v>
      </c>
      <c r="E73" s="5"/>
      <c r="F73" s="5"/>
      <c r="G73" s="36"/>
      <c r="H73" s="72"/>
    </row>
    <row r="74" spans="1:8">
      <c r="A74" s="35"/>
      <c r="B74" s="36"/>
      <c r="C74" s="36"/>
      <c r="D74" s="87"/>
      <c r="E74" s="5"/>
      <c r="F74" s="5"/>
      <c r="G74" s="36"/>
      <c r="H74" s="72"/>
    </row>
    <row r="75" spans="1:8">
      <c r="A75" s="35" t="s">
        <v>68</v>
      </c>
      <c r="B75" s="36"/>
      <c r="C75" s="36" t="s">
        <v>51</v>
      </c>
      <c r="D75" s="175">
        <v>0</v>
      </c>
      <c r="E75" s="5"/>
      <c r="F75" s="5"/>
      <c r="G75" s="36"/>
      <c r="H75" s="72"/>
    </row>
    <row r="76" spans="1:8">
      <c r="A76" s="35" t="s">
        <v>17</v>
      </c>
      <c r="B76" s="36"/>
      <c r="C76" s="36"/>
      <c r="D76" s="88">
        <v>0.3</v>
      </c>
      <c r="E76" s="5" t="s">
        <v>52</v>
      </c>
      <c r="F76" s="5"/>
      <c r="G76" s="36"/>
      <c r="H76" s="72"/>
    </row>
    <row r="77" spans="1:8" ht="27.5" customHeight="1">
      <c r="A77" s="357" t="s">
        <v>113</v>
      </c>
      <c r="B77" s="356"/>
      <c r="C77" s="36" t="s">
        <v>70</v>
      </c>
      <c r="D77" s="134">
        <v>0</v>
      </c>
      <c r="E77" s="5"/>
      <c r="F77" s="5"/>
      <c r="G77" s="36"/>
      <c r="H77" s="72"/>
    </row>
    <row r="78" spans="1:8">
      <c r="A78" s="62"/>
      <c r="B78" s="36"/>
      <c r="C78" s="36"/>
      <c r="D78" s="89"/>
      <c r="E78" s="5"/>
      <c r="F78" s="5"/>
      <c r="G78" s="36"/>
      <c r="H78" s="72"/>
    </row>
    <row r="79" spans="1:8" ht="26.75" customHeight="1">
      <c r="A79" s="357" t="s">
        <v>113</v>
      </c>
      <c r="B79" s="320"/>
      <c r="C79" s="36" t="s">
        <v>72</v>
      </c>
      <c r="D79" s="137">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58" t="s">
        <v>74</v>
      </c>
      <c r="B82" s="359"/>
      <c r="C82" s="359"/>
      <c r="D82" s="359"/>
      <c r="E82" s="359"/>
      <c r="F82" s="359"/>
      <c r="G82" s="359"/>
      <c r="H82" s="360"/>
    </row>
    <row r="83" spans="1:8">
      <c r="A83" s="35"/>
      <c r="B83" s="47"/>
      <c r="C83" s="25"/>
      <c r="D83" s="93"/>
      <c r="E83" s="43"/>
      <c r="F83" s="43"/>
      <c r="G83" s="43"/>
      <c r="H83" s="94"/>
    </row>
    <row r="84" spans="1:8">
      <c r="A84" s="23" t="s">
        <v>75</v>
      </c>
      <c r="B84" s="47"/>
      <c r="C84" s="25"/>
      <c r="D84" s="138">
        <v>0</v>
      </c>
      <c r="E84" s="5" t="s">
        <v>76</v>
      </c>
      <c r="F84" s="361" t="s">
        <v>65</v>
      </c>
      <c r="G84" s="361"/>
      <c r="H84" s="362"/>
    </row>
    <row r="85" spans="1:8">
      <c r="A85" s="31"/>
      <c r="B85" s="41"/>
      <c r="C85" s="41"/>
      <c r="D85" s="95"/>
      <c r="E85" s="5"/>
      <c r="F85" s="361"/>
      <c r="G85" s="361"/>
      <c r="H85" s="362"/>
    </row>
    <row r="86" spans="1:8" ht="14.25" customHeight="1">
      <c r="A86" s="313" t="s">
        <v>77</v>
      </c>
      <c r="B86" s="81" t="s">
        <v>78</v>
      </c>
      <c r="C86" s="82" t="s">
        <v>63</v>
      </c>
      <c r="D86" s="181">
        <v>0</v>
      </c>
      <c r="E86" s="85"/>
      <c r="F86" s="5"/>
      <c r="G86" s="5"/>
      <c r="H86" s="6"/>
    </row>
    <row r="87" spans="1:8">
      <c r="A87" s="313"/>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0</v>
      </c>
      <c r="E90" s="5"/>
      <c r="F90" s="97"/>
      <c r="G90" s="5"/>
      <c r="H90" s="6"/>
    </row>
    <row r="91" spans="1:8" ht="15" thickBot="1">
      <c r="A91" s="23"/>
      <c r="B91" s="5"/>
      <c r="C91" s="36"/>
      <c r="D91" s="180"/>
      <c r="E91" s="5"/>
      <c r="F91" s="97"/>
      <c r="G91" s="5"/>
      <c r="H91" s="6"/>
    </row>
    <row r="92" spans="1:8" ht="15" thickBot="1">
      <c r="A92" s="321" t="s">
        <v>84</v>
      </c>
      <c r="B92" s="315"/>
      <c r="C92" s="315"/>
      <c r="D92" s="315"/>
      <c r="E92" s="315"/>
      <c r="F92" s="315"/>
      <c r="G92" s="315"/>
      <c r="H92" s="316"/>
    </row>
    <row r="93" spans="1:8">
      <c r="A93" s="23"/>
      <c r="B93" s="5"/>
      <c r="C93" s="36"/>
      <c r="D93" s="180"/>
      <c r="E93" s="5"/>
      <c r="F93" s="97"/>
      <c r="G93" s="5"/>
      <c r="H93" s="6"/>
    </row>
    <row r="94" spans="1:8">
      <c r="A94" s="23" t="s">
        <v>33</v>
      </c>
      <c r="B94" s="5"/>
      <c r="C94" s="36"/>
      <c r="D94" s="181">
        <v>0</v>
      </c>
      <c r="E94" s="5"/>
      <c r="F94" s="97"/>
      <c r="G94" s="5"/>
      <c r="H94" s="6"/>
    </row>
    <row r="95" spans="1:8">
      <c r="A95" s="23"/>
      <c r="B95" s="5"/>
      <c r="C95" s="54"/>
      <c r="D95" s="98"/>
      <c r="E95" s="5"/>
      <c r="F95" s="97"/>
      <c r="G95" s="5"/>
      <c r="H95" s="6"/>
    </row>
    <row r="96" spans="1:8">
      <c r="A96" s="39" t="s">
        <v>34</v>
      </c>
      <c r="B96" s="81" t="s">
        <v>78</v>
      </c>
      <c r="C96" s="82" t="s">
        <v>63</v>
      </c>
      <c r="D96" s="181">
        <v>0</v>
      </c>
      <c r="E96" s="5"/>
      <c r="F96" s="97"/>
      <c r="G96" s="5"/>
      <c r="H96" s="6"/>
    </row>
    <row r="97" spans="1:8">
      <c r="A97" s="62"/>
      <c r="B97" s="81" t="s">
        <v>79</v>
      </c>
      <c r="C97" s="82" t="s">
        <v>63</v>
      </c>
      <c r="D97" s="181">
        <v>0</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65" t="s">
        <v>65</v>
      </c>
      <c r="F100" s="365"/>
      <c r="G100" s="365"/>
      <c r="H100" s="366"/>
    </row>
    <row r="101" spans="1:8">
      <c r="A101" s="23"/>
      <c r="B101" s="81" t="s">
        <v>114</v>
      </c>
      <c r="C101" s="82" t="s">
        <v>63</v>
      </c>
      <c r="D101" s="181">
        <v>0</v>
      </c>
      <c r="E101" s="365"/>
      <c r="F101" s="365"/>
      <c r="G101" s="365"/>
      <c r="H101" s="366"/>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0</v>
      </c>
      <c r="E104" s="5"/>
      <c r="F104" s="97"/>
      <c r="G104" s="5"/>
      <c r="H104" s="6"/>
    </row>
    <row r="105" spans="1:8">
      <c r="A105" s="23" t="s">
        <v>89</v>
      </c>
      <c r="B105" s="5"/>
      <c r="C105" s="36" t="s">
        <v>90</v>
      </c>
      <c r="D105" s="181">
        <v>0</v>
      </c>
      <c r="E105" s="5" t="s">
        <v>91</v>
      </c>
      <c r="F105" s="97"/>
      <c r="G105" s="5"/>
      <c r="H105" s="6"/>
    </row>
    <row r="106" spans="1:8" ht="15" thickBot="1">
      <c r="A106" s="5"/>
      <c r="B106" s="5"/>
      <c r="C106" s="5"/>
      <c r="D106" s="5"/>
      <c r="E106" s="5"/>
      <c r="F106" s="5"/>
      <c r="G106" s="5"/>
      <c r="H106" s="6"/>
    </row>
    <row r="107" spans="1:8" ht="15" thickBot="1">
      <c r="A107" s="321" t="s">
        <v>92</v>
      </c>
      <c r="B107" s="315"/>
      <c r="C107" s="315"/>
      <c r="D107" s="315"/>
      <c r="E107" s="315"/>
      <c r="F107" s="315"/>
      <c r="G107" s="315"/>
      <c r="H107" s="316"/>
    </row>
    <row r="108" spans="1:8">
      <c r="A108" s="59"/>
      <c r="B108" s="60"/>
      <c r="C108" s="60"/>
      <c r="D108" s="60"/>
      <c r="E108" s="60"/>
      <c r="F108" s="60"/>
      <c r="G108" s="60"/>
      <c r="H108" s="61"/>
    </row>
    <row r="109" spans="1:8">
      <c r="A109" s="35" t="s">
        <v>39</v>
      </c>
      <c r="B109" s="5"/>
      <c r="C109" s="5"/>
      <c r="D109" s="129">
        <v>0</v>
      </c>
      <c r="E109" s="5" t="s">
        <v>93</v>
      </c>
      <c r="F109" s="5"/>
      <c r="G109" s="5"/>
      <c r="H109" s="6"/>
    </row>
    <row r="110" spans="1:8">
      <c r="A110" s="35" t="s">
        <v>94</v>
      </c>
      <c r="B110" s="5"/>
      <c r="C110" s="82" t="s">
        <v>63</v>
      </c>
      <c r="D110" s="129">
        <v>0</v>
      </c>
      <c r="E110" s="54" t="s">
        <v>95</v>
      </c>
      <c r="F110" s="5"/>
      <c r="G110" s="5"/>
      <c r="H110" s="6"/>
    </row>
    <row r="111" spans="1:8">
      <c r="A111" s="367" t="s">
        <v>96</v>
      </c>
      <c r="B111" s="368"/>
      <c r="C111" s="82" t="s">
        <v>63</v>
      </c>
      <c r="D111" s="163">
        <v>0</v>
      </c>
      <c r="E111" s="54" t="s">
        <v>97</v>
      </c>
      <c r="F111" s="5"/>
      <c r="G111" s="5"/>
      <c r="H111" s="6"/>
    </row>
    <row r="112" spans="1:8">
      <c r="A112" s="23" t="s">
        <v>98</v>
      </c>
      <c r="B112" s="5"/>
      <c r="C112" s="36" t="s">
        <v>99</v>
      </c>
      <c r="D112" s="139">
        <v>0</v>
      </c>
      <c r="E112" s="5" t="s">
        <v>100</v>
      </c>
      <c r="F112" s="5"/>
      <c r="G112" s="5"/>
      <c r="H112" s="6"/>
    </row>
    <row r="113" spans="1:8" ht="15" thickBot="1">
      <c r="A113" s="23"/>
      <c r="B113" s="5"/>
      <c r="C113" s="81"/>
      <c r="D113" s="101"/>
      <c r="E113" s="29"/>
      <c r="F113" s="5"/>
      <c r="G113" s="5"/>
      <c r="H113" s="6"/>
    </row>
    <row r="114" spans="1:8" ht="15" thickBot="1">
      <c r="A114" s="321" t="s">
        <v>101</v>
      </c>
      <c r="B114" s="315"/>
      <c r="C114" s="315"/>
      <c r="D114" s="315"/>
      <c r="E114" s="315"/>
      <c r="F114" s="315"/>
      <c r="G114" s="315"/>
      <c r="H114" s="316"/>
    </row>
    <row r="115" spans="1:8">
      <c r="A115" s="59"/>
      <c r="B115" s="60"/>
      <c r="C115" s="60"/>
      <c r="D115" s="60"/>
      <c r="E115" s="60"/>
      <c r="F115" s="60"/>
      <c r="G115" s="60"/>
      <c r="H115" s="61"/>
    </row>
    <row r="116" spans="1:8">
      <c r="A116" s="35" t="s">
        <v>33</v>
      </c>
      <c r="B116" s="5"/>
      <c r="C116" s="5"/>
      <c r="D116" s="130">
        <v>0</v>
      </c>
      <c r="E116" s="5"/>
      <c r="F116" s="5"/>
      <c r="G116" s="5"/>
      <c r="H116" s="6"/>
    </row>
    <row r="117" spans="1:8">
      <c r="A117" s="62" t="s">
        <v>37</v>
      </c>
      <c r="B117" s="5"/>
      <c r="C117" s="82" t="s">
        <v>63</v>
      </c>
      <c r="D117" s="130">
        <v>0</v>
      </c>
      <c r="E117" s="5"/>
      <c r="F117" s="5"/>
      <c r="G117" s="5"/>
      <c r="H117" s="6"/>
    </row>
    <row r="118" spans="1:8">
      <c r="A118" s="35" t="s">
        <v>102</v>
      </c>
      <c r="B118" s="5"/>
      <c r="C118" s="82" t="s">
        <v>63</v>
      </c>
      <c r="D118" s="140">
        <v>0</v>
      </c>
      <c r="E118" s="5"/>
      <c r="F118" s="5"/>
      <c r="G118" s="5"/>
      <c r="H118" s="6"/>
    </row>
    <row r="119" spans="1:8">
      <c r="A119" s="23" t="s">
        <v>103</v>
      </c>
      <c r="B119" s="5"/>
      <c r="C119" s="36" t="s">
        <v>104</v>
      </c>
      <c r="D119" s="141">
        <v>0</v>
      </c>
      <c r="E119" s="5" t="s">
        <v>100</v>
      </c>
      <c r="F119" s="5"/>
      <c r="G119" s="5"/>
      <c r="H119" s="6"/>
    </row>
    <row r="120" spans="1:8">
      <c r="A120" s="35"/>
      <c r="B120" s="5"/>
      <c r="C120" s="82"/>
      <c r="D120" s="102"/>
      <c r="E120" s="5"/>
      <c r="F120" s="5"/>
      <c r="G120" s="5"/>
      <c r="H120" s="6"/>
    </row>
    <row r="121" spans="1:8">
      <c r="A121" s="35" t="s">
        <v>105</v>
      </c>
      <c r="B121" s="363"/>
      <c r="C121" s="364"/>
      <c r="D121" s="5"/>
      <c r="E121" s="81" t="s">
        <v>106</v>
      </c>
      <c r="F121" s="164"/>
      <c r="G121" s="5"/>
      <c r="H121" s="6"/>
    </row>
    <row r="122" spans="1:8">
      <c r="A122" s="35"/>
      <c r="B122" s="5"/>
      <c r="C122" s="5"/>
      <c r="D122" s="5"/>
      <c r="E122" s="81"/>
      <c r="F122" s="5"/>
      <c r="G122" s="5"/>
      <c r="H122" s="6"/>
    </row>
    <row r="123" spans="1:8">
      <c r="A123" s="35" t="s">
        <v>107</v>
      </c>
      <c r="B123" s="363"/>
      <c r="C123" s="364"/>
      <c r="D123" s="5"/>
      <c r="E123" s="81" t="s">
        <v>106</v>
      </c>
      <c r="F123" s="164"/>
      <c r="G123" s="5"/>
      <c r="H123" s="6"/>
    </row>
    <row r="124" spans="1:8" ht="15" thickBot="1">
      <c r="A124" s="55"/>
      <c r="B124" s="57"/>
      <c r="C124" s="57"/>
      <c r="D124" s="57"/>
      <c r="E124" s="57"/>
      <c r="F124" s="57"/>
      <c r="G124" s="57"/>
      <c r="H124" s="58"/>
    </row>
  </sheetData>
  <sheetProtection algorithmName="SHA-512" hashValue="esgtDd+6lz/otvGCN0Le5MvLcgBYQWojRvzXRstX8N1A3jNu7Fcs1XTdtvxAVXaBPFQ4VVVV+BLT/je1vQBy4A==" saltValue="77aQe3eFzt/tSCdQy2M0eg==" spinCount="100000" sheet="1" selectLockedCells="1" selectUnlockedCells="1"/>
  <mergeCells count="61">
    <mergeCell ref="B40:C40"/>
    <mergeCell ref="G40:H40"/>
    <mergeCell ref="A1:H1"/>
    <mergeCell ref="B2:D2"/>
    <mergeCell ref="A6:H6"/>
    <mergeCell ref="B7:F7"/>
    <mergeCell ref="A27:A28"/>
    <mergeCell ref="A30:H30"/>
    <mergeCell ref="A37:H37"/>
    <mergeCell ref="B38:C38"/>
    <mergeCell ref="G38:H38"/>
    <mergeCell ref="B39:C39"/>
    <mergeCell ref="G39:H39"/>
    <mergeCell ref="E4:G4"/>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A79:B79"/>
    <mergeCell ref="A77:B77"/>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1022350</xdr:colOff>
                    <xdr:row>2</xdr:row>
                    <xdr:rowOff>177800</xdr:rowOff>
                  </from>
                  <to>
                    <xdr:col>2</xdr:col>
                    <xdr:colOff>203200</xdr:colOff>
                    <xdr:row>4</xdr:row>
                    <xdr:rowOff>12700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1327150</xdr:colOff>
                    <xdr:row>12</xdr:row>
                    <xdr:rowOff>177800</xdr:rowOff>
                  </from>
                  <to>
                    <xdr:col>2</xdr:col>
                    <xdr:colOff>127000</xdr:colOff>
                    <xdr:row>14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406400</xdr:colOff>
                    <xdr:row>17</xdr:row>
                    <xdr:rowOff>0</xdr:rowOff>
                  </from>
                  <to>
                    <xdr:col>3</xdr:col>
                    <xdr:colOff>69850</xdr:colOff>
                    <xdr:row>18</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1638300</xdr:colOff>
                    <xdr:row>19</xdr:row>
                    <xdr:rowOff>0</xdr:rowOff>
                  </from>
                  <to>
                    <xdr:col>2</xdr:col>
                    <xdr:colOff>584200</xdr:colOff>
                    <xdr:row>20</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2076"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1</xdr:col>
                    <xdr:colOff>1130300</xdr:colOff>
                    <xdr:row>17</xdr:row>
                    <xdr:rowOff>25400</xdr:rowOff>
                  </from>
                  <to>
                    <xdr:col>2</xdr:col>
                    <xdr:colOff>342900</xdr:colOff>
                    <xdr:row>18</xdr:row>
                    <xdr:rowOff>12700</xdr:rowOff>
                  </to>
                </anchor>
              </controlPr>
            </control>
          </mc:Choice>
        </mc:AlternateContent>
        <mc:AlternateContent xmlns:mc="http://schemas.openxmlformats.org/markup-compatibility/2006">
          <mc:Choice Requires="x14">
            <control shapeId="2109" r:id="rId39" name="Check Box 61">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09"/>
  <sheetViews>
    <sheetView topLeftCell="A286" workbookViewId="0">
      <selection activeCell="F160" sqref="F160"/>
    </sheetView>
  </sheetViews>
  <sheetFormatPr defaultColWidth="9.08984375" defaultRowHeight="14.5"/>
  <cols>
    <col min="1" max="1" width="46.81640625" customWidth="1"/>
    <col min="2" max="4" width="12.6328125" customWidth="1"/>
    <col min="5" max="5" width="16.6328125" customWidth="1"/>
    <col min="6" max="6" width="20.81640625" customWidth="1"/>
    <col min="7" max="10" width="12.6328125" customWidth="1"/>
  </cols>
  <sheetData>
    <row r="1" spans="1:10">
      <c r="A1" t="s">
        <v>209</v>
      </c>
      <c r="B1" s="123" t="s">
        <v>182</v>
      </c>
      <c r="C1" s="123" t="s">
        <v>188</v>
      </c>
      <c r="D1" s="123" t="s">
        <v>210</v>
      </c>
      <c r="E1" s="123" t="s">
        <v>211</v>
      </c>
      <c r="F1" s="123" t="s">
        <v>212</v>
      </c>
      <c r="G1" s="123" t="s">
        <v>200</v>
      </c>
      <c r="H1" s="123" t="s">
        <v>201</v>
      </c>
      <c r="I1" s="123" t="s">
        <v>202</v>
      </c>
      <c r="J1" s="123" t="s">
        <v>213</v>
      </c>
    </row>
    <row r="2" spans="1:10">
      <c r="A2" s="124" t="s">
        <v>214</v>
      </c>
      <c r="B2" s="125">
        <v>77</v>
      </c>
      <c r="C2" s="125">
        <v>90</v>
      </c>
      <c r="D2" s="125">
        <v>19</v>
      </c>
      <c r="E2" s="125">
        <v>58</v>
      </c>
      <c r="F2" s="125">
        <v>22</v>
      </c>
      <c r="G2" s="125">
        <v>30</v>
      </c>
      <c r="H2" s="125">
        <v>42</v>
      </c>
      <c r="I2" s="125">
        <v>0</v>
      </c>
      <c r="J2" s="229">
        <v>2023</v>
      </c>
    </row>
    <row r="3" spans="1:10">
      <c r="A3" s="124" t="s">
        <v>215</v>
      </c>
      <c r="B3" s="125">
        <v>110</v>
      </c>
      <c r="C3" s="125">
        <v>162</v>
      </c>
      <c r="D3" s="125">
        <v>27</v>
      </c>
      <c r="E3" s="125">
        <v>58</v>
      </c>
      <c r="F3" s="125">
        <v>22</v>
      </c>
      <c r="G3" s="125">
        <v>30</v>
      </c>
      <c r="H3" s="125">
        <v>42</v>
      </c>
      <c r="I3" s="125">
        <v>0</v>
      </c>
      <c r="J3" s="229">
        <v>2023</v>
      </c>
    </row>
    <row r="4" spans="1:10">
      <c r="A4" s="124" t="s">
        <v>216</v>
      </c>
      <c r="B4" s="125">
        <v>89</v>
      </c>
      <c r="C4" s="125">
        <v>99</v>
      </c>
      <c r="D4" s="125">
        <v>22</v>
      </c>
      <c r="E4" s="125">
        <v>58</v>
      </c>
      <c r="F4" s="125">
        <v>22</v>
      </c>
      <c r="G4" s="125">
        <v>30</v>
      </c>
      <c r="H4" s="125">
        <v>42</v>
      </c>
      <c r="I4" s="125">
        <v>0</v>
      </c>
      <c r="J4" s="229">
        <v>2023</v>
      </c>
    </row>
    <row r="5" spans="1:10">
      <c r="A5" s="124" t="s">
        <v>217</v>
      </c>
      <c r="B5" s="125">
        <v>126</v>
      </c>
      <c r="C5" s="125">
        <v>183</v>
      </c>
      <c r="D5" s="125">
        <v>32</v>
      </c>
      <c r="E5" s="125">
        <v>58</v>
      </c>
      <c r="F5" s="125">
        <v>22</v>
      </c>
      <c r="G5" s="125">
        <v>30</v>
      </c>
      <c r="H5" s="125">
        <v>42</v>
      </c>
      <c r="I5" s="125">
        <v>0</v>
      </c>
      <c r="J5" s="229">
        <v>2023</v>
      </c>
    </row>
    <row r="6" spans="1:10">
      <c r="A6" s="124" t="s">
        <v>218</v>
      </c>
      <c r="B6" s="125">
        <v>102</v>
      </c>
      <c r="C6" s="125">
        <v>108</v>
      </c>
      <c r="D6" s="125">
        <v>25</v>
      </c>
      <c r="E6" s="125">
        <v>58</v>
      </c>
      <c r="F6" s="125">
        <v>22</v>
      </c>
      <c r="G6" s="125">
        <v>30</v>
      </c>
      <c r="H6" s="125">
        <v>42</v>
      </c>
      <c r="I6" s="125">
        <v>0</v>
      </c>
      <c r="J6" s="229">
        <v>2023</v>
      </c>
    </row>
    <row r="7" spans="1:10">
      <c r="A7" s="124" t="s">
        <v>219</v>
      </c>
      <c r="B7" s="125">
        <v>143</v>
      </c>
      <c r="C7" s="125">
        <v>200</v>
      </c>
      <c r="D7" s="125">
        <v>36</v>
      </c>
      <c r="E7" s="125">
        <v>58</v>
      </c>
      <c r="F7" s="125">
        <v>22</v>
      </c>
      <c r="G7" s="125">
        <v>30</v>
      </c>
      <c r="H7" s="125">
        <v>42</v>
      </c>
      <c r="I7" s="125">
        <v>0</v>
      </c>
      <c r="J7" s="229">
        <v>2023</v>
      </c>
    </row>
    <row r="8" spans="1:10">
      <c r="A8" s="124" t="s">
        <v>220</v>
      </c>
      <c r="B8" s="125">
        <v>115</v>
      </c>
      <c r="C8" s="125">
        <v>118</v>
      </c>
      <c r="D8" s="125">
        <v>29</v>
      </c>
      <c r="E8" s="125">
        <v>58</v>
      </c>
      <c r="F8" s="125">
        <v>22</v>
      </c>
      <c r="G8" s="125">
        <v>30</v>
      </c>
      <c r="H8" s="125">
        <v>42</v>
      </c>
      <c r="I8" s="125">
        <v>0</v>
      </c>
      <c r="J8" s="229">
        <v>2023</v>
      </c>
    </row>
    <row r="9" spans="1:10">
      <c r="A9" s="124" t="s">
        <v>221</v>
      </c>
      <c r="B9" s="125">
        <v>161</v>
      </c>
      <c r="C9" s="125">
        <v>216</v>
      </c>
      <c r="D9" s="125">
        <v>40</v>
      </c>
      <c r="E9" s="125">
        <v>58</v>
      </c>
      <c r="F9" s="125">
        <v>22</v>
      </c>
      <c r="G9" s="125">
        <v>30</v>
      </c>
      <c r="H9" s="125">
        <v>42</v>
      </c>
      <c r="I9" s="125">
        <v>0</v>
      </c>
      <c r="J9" s="229">
        <v>2023</v>
      </c>
    </row>
    <row r="10" spans="1:10">
      <c r="A10" s="124" t="s">
        <v>222</v>
      </c>
      <c r="B10" s="125">
        <v>64</v>
      </c>
      <c r="C10" s="125">
        <v>80</v>
      </c>
      <c r="D10" s="125">
        <v>16</v>
      </c>
      <c r="E10" s="125">
        <v>58</v>
      </c>
      <c r="F10" s="125">
        <v>22</v>
      </c>
      <c r="G10" s="125">
        <v>30</v>
      </c>
      <c r="H10" s="125">
        <v>42</v>
      </c>
      <c r="I10" s="125">
        <v>0</v>
      </c>
      <c r="J10" s="229">
        <v>2023</v>
      </c>
    </row>
    <row r="11" spans="1:10">
      <c r="A11" s="124" t="s">
        <v>223</v>
      </c>
      <c r="B11" s="125">
        <v>0</v>
      </c>
      <c r="C11" s="125">
        <v>0</v>
      </c>
      <c r="D11" s="125">
        <v>0</v>
      </c>
      <c r="E11" s="125">
        <v>58</v>
      </c>
      <c r="F11" s="125">
        <v>22</v>
      </c>
      <c r="G11" s="125">
        <v>30</v>
      </c>
      <c r="H11" s="125">
        <v>42</v>
      </c>
      <c r="I11" s="125">
        <v>0</v>
      </c>
      <c r="J11" s="229">
        <v>2023</v>
      </c>
    </row>
    <row r="12" spans="1:10">
      <c r="A12" s="124" t="s">
        <v>311</v>
      </c>
      <c r="B12" s="125">
        <v>43</v>
      </c>
      <c r="C12" s="125">
        <v>34</v>
      </c>
      <c r="D12" s="125">
        <v>18</v>
      </c>
      <c r="E12" s="125">
        <v>67</v>
      </c>
      <c r="F12" s="125">
        <v>11</v>
      </c>
      <c r="G12" s="125">
        <v>30</v>
      </c>
      <c r="H12" s="125">
        <v>42</v>
      </c>
      <c r="I12" s="125">
        <v>0</v>
      </c>
      <c r="J12" s="229">
        <v>2023</v>
      </c>
    </row>
    <row r="13" spans="1:10">
      <c r="A13" s="124" t="s">
        <v>312</v>
      </c>
      <c r="B13" s="125">
        <v>53</v>
      </c>
      <c r="C13" s="125">
        <v>34</v>
      </c>
      <c r="D13" s="125">
        <v>15</v>
      </c>
      <c r="E13" s="125">
        <v>67</v>
      </c>
      <c r="F13" s="125">
        <v>11</v>
      </c>
      <c r="G13" s="125">
        <v>30</v>
      </c>
      <c r="H13" s="125">
        <v>42</v>
      </c>
      <c r="I13" s="125">
        <v>0</v>
      </c>
      <c r="J13" s="229">
        <v>2023</v>
      </c>
    </row>
    <row r="14" spans="1:10">
      <c r="A14" s="124" t="s">
        <v>313</v>
      </c>
      <c r="B14" s="125">
        <v>58</v>
      </c>
      <c r="C14" s="125">
        <v>52</v>
      </c>
      <c r="D14" s="125">
        <v>18</v>
      </c>
      <c r="E14" s="125">
        <v>67</v>
      </c>
      <c r="F14" s="125">
        <v>11</v>
      </c>
      <c r="G14" s="125">
        <v>30</v>
      </c>
      <c r="H14" s="125">
        <v>42</v>
      </c>
      <c r="I14" s="125">
        <v>0</v>
      </c>
      <c r="J14" s="229">
        <v>2023</v>
      </c>
    </row>
    <row r="15" spans="1:10">
      <c r="A15" s="124" t="s">
        <v>314</v>
      </c>
      <c r="B15" s="125">
        <v>64</v>
      </c>
      <c r="C15" s="125">
        <v>52</v>
      </c>
      <c r="D15" s="125">
        <v>16</v>
      </c>
      <c r="E15" s="125">
        <v>67</v>
      </c>
      <c r="F15" s="125">
        <v>11</v>
      </c>
      <c r="G15" s="125">
        <v>30</v>
      </c>
      <c r="H15" s="125">
        <v>42</v>
      </c>
      <c r="I15" s="125">
        <v>0</v>
      </c>
      <c r="J15" s="229">
        <v>2023</v>
      </c>
    </row>
    <row r="16" spans="1:10">
      <c r="A16" s="124" t="s">
        <v>315</v>
      </c>
      <c r="B16" s="125">
        <v>70</v>
      </c>
      <c r="C16" s="125">
        <v>58</v>
      </c>
      <c r="D16" s="125">
        <v>27</v>
      </c>
      <c r="E16" s="125">
        <v>67</v>
      </c>
      <c r="F16" s="125">
        <v>11</v>
      </c>
      <c r="G16" s="125">
        <v>30</v>
      </c>
      <c r="H16" s="125">
        <v>42</v>
      </c>
      <c r="I16" s="125">
        <v>0</v>
      </c>
      <c r="J16" s="229">
        <v>2023</v>
      </c>
    </row>
    <row r="17" spans="1:10">
      <c r="A17" s="124" t="s">
        <v>325</v>
      </c>
      <c r="B17" s="125">
        <v>79</v>
      </c>
      <c r="C17" s="125">
        <v>58</v>
      </c>
      <c r="D17" s="125">
        <v>16</v>
      </c>
      <c r="E17" s="125">
        <v>67</v>
      </c>
      <c r="F17" s="125">
        <v>11</v>
      </c>
      <c r="G17" s="125">
        <v>30</v>
      </c>
      <c r="H17" s="125">
        <v>42</v>
      </c>
      <c r="I17" s="125">
        <v>0</v>
      </c>
      <c r="J17" s="229">
        <v>2023</v>
      </c>
    </row>
    <row r="18" spans="1:10">
      <c r="A18" s="124" t="s">
        <v>326</v>
      </c>
      <c r="B18" s="125">
        <v>96</v>
      </c>
      <c r="C18" s="125">
        <v>89</v>
      </c>
      <c r="D18" s="125">
        <v>27</v>
      </c>
      <c r="E18" s="125">
        <v>67</v>
      </c>
      <c r="F18" s="125">
        <v>11</v>
      </c>
      <c r="G18" s="125">
        <v>30</v>
      </c>
      <c r="H18" s="125">
        <v>42</v>
      </c>
      <c r="I18" s="125">
        <v>0</v>
      </c>
      <c r="J18" s="229">
        <v>2023</v>
      </c>
    </row>
    <row r="19" spans="1:10">
      <c r="A19" s="124" t="s">
        <v>328</v>
      </c>
      <c r="B19" s="125">
        <v>95</v>
      </c>
      <c r="C19" s="125">
        <v>89</v>
      </c>
      <c r="D19" s="125">
        <v>19</v>
      </c>
      <c r="E19" s="125">
        <v>67</v>
      </c>
      <c r="F19" s="125">
        <v>11</v>
      </c>
      <c r="G19" s="125">
        <v>30</v>
      </c>
      <c r="H19" s="125">
        <v>42</v>
      </c>
      <c r="I19" s="125">
        <v>0</v>
      </c>
      <c r="J19" s="229">
        <v>2023</v>
      </c>
    </row>
    <row r="20" spans="1:10">
      <c r="A20" s="124" t="s">
        <v>327</v>
      </c>
      <c r="B20" s="125">
        <v>83</v>
      </c>
      <c r="C20" s="125">
        <v>59</v>
      </c>
      <c r="D20" s="125">
        <v>36</v>
      </c>
      <c r="E20" s="125">
        <v>67</v>
      </c>
      <c r="F20" s="125">
        <v>11</v>
      </c>
      <c r="G20" s="125">
        <v>30</v>
      </c>
      <c r="H20" s="125">
        <v>42</v>
      </c>
      <c r="I20" s="125">
        <v>0</v>
      </c>
      <c r="J20" s="229">
        <v>2023</v>
      </c>
    </row>
    <row r="21" spans="1:10">
      <c r="A21" s="124" t="s">
        <v>334</v>
      </c>
      <c r="B21" s="125">
        <v>86</v>
      </c>
      <c r="C21" s="125">
        <v>59</v>
      </c>
      <c r="D21" s="125">
        <v>17</v>
      </c>
      <c r="E21" s="125">
        <v>67</v>
      </c>
      <c r="F21" s="125">
        <v>11</v>
      </c>
      <c r="G21" s="125">
        <v>30</v>
      </c>
      <c r="H21" s="125">
        <v>42</v>
      </c>
      <c r="I21" s="125">
        <v>0</v>
      </c>
      <c r="J21" s="229">
        <v>2023</v>
      </c>
    </row>
    <row r="22" spans="1:10">
      <c r="A22" s="124" t="s">
        <v>329</v>
      </c>
      <c r="B22" s="125">
        <v>111</v>
      </c>
      <c r="C22" s="125">
        <v>91</v>
      </c>
      <c r="D22" s="125">
        <v>36</v>
      </c>
      <c r="E22" s="125">
        <v>67</v>
      </c>
      <c r="F22" s="125">
        <v>11</v>
      </c>
      <c r="G22" s="125">
        <v>30</v>
      </c>
      <c r="H22" s="125">
        <v>42</v>
      </c>
      <c r="I22" s="125">
        <v>0</v>
      </c>
      <c r="J22" s="229">
        <v>2023</v>
      </c>
    </row>
    <row r="23" spans="1:10">
      <c r="A23" s="124" t="s">
        <v>330</v>
      </c>
      <c r="B23" s="125">
        <v>97</v>
      </c>
      <c r="C23" s="125">
        <v>91</v>
      </c>
      <c r="D23" s="125">
        <v>20</v>
      </c>
      <c r="E23" s="125">
        <v>67</v>
      </c>
      <c r="F23" s="125">
        <v>11</v>
      </c>
      <c r="G23" s="125">
        <v>30</v>
      </c>
      <c r="H23" s="125">
        <v>42</v>
      </c>
      <c r="I23" s="125">
        <v>0</v>
      </c>
      <c r="J23" s="229">
        <v>2023</v>
      </c>
    </row>
    <row r="24" spans="1:10">
      <c r="A24" s="124" t="s">
        <v>331</v>
      </c>
      <c r="B24" s="125">
        <v>92</v>
      </c>
      <c r="C24" s="125">
        <v>71</v>
      </c>
      <c r="D24" s="125">
        <v>54</v>
      </c>
      <c r="E24" s="125">
        <v>67</v>
      </c>
      <c r="F24" s="125">
        <v>11</v>
      </c>
      <c r="G24" s="125">
        <v>30</v>
      </c>
      <c r="H24" s="125">
        <v>42</v>
      </c>
      <c r="I24" s="125">
        <v>0</v>
      </c>
      <c r="J24" s="229">
        <v>2023</v>
      </c>
    </row>
    <row r="25" spans="1:10">
      <c r="A25" s="124" t="s">
        <v>332</v>
      </c>
      <c r="B25" s="125">
        <v>102</v>
      </c>
      <c r="C25" s="125">
        <v>71</v>
      </c>
      <c r="D25" s="125">
        <v>18</v>
      </c>
      <c r="E25" s="125">
        <v>67</v>
      </c>
      <c r="F25" s="125">
        <v>11</v>
      </c>
      <c r="G25" s="125">
        <v>30</v>
      </c>
      <c r="H25" s="125">
        <v>42</v>
      </c>
      <c r="I25" s="125">
        <v>0</v>
      </c>
      <c r="J25" s="229">
        <v>2023</v>
      </c>
    </row>
    <row r="26" spans="1:10">
      <c r="A26" s="124" t="s">
        <v>333</v>
      </c>
      <c r="B26" s="125">
        <v>124</v>
      </c>
      <c r="C26" s="125">
        <v>110</v>
      </c>
      <c r="D26" s="125">
        <v>54</v>
      </c>
      <c r="E26" s="125">
        <v>67</v>
      </c>
      <c r="F26" s="125">
        <v>11</v>
      </c>
      <c r="G26" s="125">
        <v>30</v>
      </c>
      <c r="H26" s="125">
        <v>42</v>
      </c>
      <c r="I26" s="125">
        <v>0</v>
      </c>
      <c r="J26" s="229">
        <v>2023</v>
      </c>
    </row>
    <row r="27" spans="1:10">
      <c r="A27" s="124" t="s">
        <v>324</v>
      </c>
      <c r="B27" s="125">
        <v>117</v>
      </c>
      <c r="C27" s="125">
        <v>110</v>
      </c>
      <c r="D27" s="125">
        <v>29</v>
      </c>
      <c r="E27" s="125">
        <v>67</v>
      </c>
      <c r="F27" s="125">
        <v>11</v>
      </c>
      <c r="G27" s="125">
        <v>30</v>
      </c>
      <c r="H27" s="125">
        <v>42</v>
      </c>
      <c r="I27" s="125">
        <v>0</v>
      </c>
      <c r="J27" s="229">
        <v>2023</v>
      </c>
    </row>
    <row r="28" spans="1:10">
      <c r="A28" s="124" t="s">
        <v>323</v>
      </c>
      <c r="B28" s="125">
        <v>92</v>
      </c>
      <c r="C28" s="125">
        <v>71</v>
      </c>
      <c r="D28" s="125">
        <v>54</v>
      </c>
      <c r="E28" s="125">
        <v>67</v>
      </c>
      <c r="F28" s="125">
        <v>11</v>
      </c>
      <c r="G28" s="125">
        <v>30</v>
      </c>
      <c r="H28" s="125">
        <v>42</v>
      </c>
      <c r="I28" s="125">
        <v>0</v>
      </c>
      <c r="J28" s="229">
        <v>2023</v>
      </c>
    </row>
    <row r="29" spans="1:10">
      <c r="A29" s="124" t="s">
        <v>320</v>
      </c>
      <c r="B29" s="125">
        <v>102</v>
      </c>
      <c r="C29" s="125">
        <v>71</v>
      </c>
      <c r="D29" s="125">
        <v>18</v>
      </c>
      <c r="E29" s="125">
        <v>67</v>
      </c>
      <c r="F29" s="125">
        <v>11</v>
      </c>
      <c r="G29" s="125">
        <v>30</v>
      </c>
      <c r="H29" s="125">
        <v>42</v>
      </c>
      <c r="I29" s="125">
        <v>0</v>
      </c>
      <c r="J29" s="229">
        <v>2023</v>
      </c>
    </row>
    <row r="30" spans="1:10">
      <c r="A30" s="124" t="s">
        <v>319</v>
      </c>
      <c r="B30" s="125">
        <v>129</v>
      </c>
      <c r="C30" s="125">
        <v>110</v>
      </c>
      <c r="D30" s="125">
        <v>56</v>
      </c>
      <c r="E30" s="125">
        <v>67</v>
      </c>
      <c r="F30" s="125">
        <v>11</v>
      </c>
      <c r="G30" s="125">
        <v>30</v>
      </c>
      <c r="H30" s="125">
        <v>42</v>
      </c>
      <c r="I30" s="125">
        <v>0</v>
      </c>
      <c r="J30" s="229">
        <v>2023</v>
      </c>
    </row>
    <row r="31" spans="1:10">
      <c r="A31" s="124" t="s">
        <v>318</v>
      </c>
      <c r="B31" s="125">
        <v>122</v>
      </c>
      <c r="C31" s="125">
        <v>110</v>
      </c>
      <c r="D31" s="125">
        <v>30</v>
      </c>
      <c r="E31" s="125">
        <v>67</v>
      </c>
      <c r="F31" s="125">
        <v>11</v>
      </c>
      <c r="G31" s="125">
        <v>30</v>
      </c>
      <c r="H31" s="125">
        <v>42</v>
      </c>
      <c r="I31" s="125">
        <v>0</v>
      </c>
      <c r="J31" s="229">
        <v>2023</v>
      </c>
    </row>
    <row r="32" spans="1:10">
      <c r="A32" s="124" t="s">
        <v>321</v>
      </c>
      <c r="B32" s="125">
        <v>36</v>
      </c>
      <c r="C32" s="125">
        <v>31</v>
      </c>
      <c r="D32" s="125">
        <v>12</v>
      </c>
      <c r="E32" s="125">
        <v>67</v>
      </c>
      <c r="F32" s="125">
        <v>11</v>
      </c>
      <c r="G32" s="125">
        <v>30</v>
      </c>
      <c r="H32" s="125">
        <v>42</v>
      </c>
      <c r="I32" s="125">
        <v>0</v>
      </c>
      <c r="J32" s="229">
        <v>2023</v>
      </c>
    </row>
    <row r="33" spans="1:10">
      <c r="A33" s="124" t="s">
        <v>322</v>
      </c>
      <c r="B33" s="125">
        <v>44</v>
      </c>
      <c r="C33" s="125">
        <v>31</v>
      </c>
      <c r="D33" s="125">
        <v>14</v>
      </c>
      <c r="E33" s="125">
        <v>67</v>
      </c>
      <c r="F33" s="125">
        <v>11</v>
      </c>
      <c r="G33" s="125">
        <v>30</v>
      </c>
      <c r="H33" s="125">
        <v>42</v>
      </c>
      <c r="I33" s="125">
        <v>0</v>
      </c>
      <c r="J33" s="229">
        <v>2023</v>
      </c>
    </row>
    <row r="34" spans="1:10">
      <c r="A34" s="124" t="s">
        <v>317</v>
      </c>
      <c r="B34" s="125">
        <v>0</v>
      </c>
      <c r="C34" s="125">
        <v>0</v>
      </c>
      <c r="D34" s="125">
        <v>0</v>
      </c>
      <c r="E34" s="125">
        <v>67</v>
      </c>
      <c r="F34" s="125">
        <v>11</v>
      </c>
      <c r="G34" s="125">
        <v>30</v>
      </c>
      <c r="H34" s="125">
        <v>42</v>
      </c>
      <c r="I34" s="125">
        <v>0</v>
      </c>
      <c r="J34" s="229">
        <v>2023</v>
      </c>
    </row>
    <row r="35" spans="1:10">
      <c r="A35" s="124" t="s">
        <v>316</v>
      </c>
      <c r="B35" s="125">
        <v>0</v>
      </c>
      <c r="C35" s="125">
        <v>0</v>
      </c>
      <c r="D35" s="125">
        <v>0</v>
      </c>
      <c r="E35" s="125">
        <v>67</v>
      </c>
      <c r="F35" s="125">
        <v>11</v>
      </c>
      <c r="G35" s="125">
        <v>30</v>
      </c>
      <c r="H35" s="125">
        <v>42</v>
      </c>
      <c r="I35" s="125">
        <v>0</v>
      </c>
      <c r="J35" s="229">
        <v>2023</v>
      </c>
    </row>
    <row r="36" spans="1:10">
      <c r="A36" s="124" t="s">
        <v>224</v>
      </c>
      <c r="B36" s="125">
        <v>45</v>
      </c>
      <c r="C36" s="125">
        <v>30</v>
      </c>
      <c r="D36" s="125">
        <v>11</v>
      </c>
      <c r="E36" s="125">
        <v>0</v>
      </c>
      <c r="F36" s="125">
        <v>0</v>
      </c>
      <c r="G36" s="125">
        <v>0</v>
      </c>
      <c r="H36" s="125">
        <v>0</v>
      </c>
      <c r="I36" s="125">
        <v>0</v>
      </c>
      <c r="J36" s="229">
        <v>2023</v>
      </c>
    </row>
    <row r="37" spans="1:10">
      <c r="A37" s="124" t="s">
        <v>225</v>
      </c>
      <c r="B37" s="125">
        <v>66</v>
      </c>
      <c r="C37" s="125">
        <v>55</v>
      </c>
      <c r="D37" s="125">
        <v>16</v>
      </c>
      <c r="E37" s="125">
        <v>0</v>
      </c>
      <c r="F37" s="125">
        <v>0</v>
      </c>
      <c r="G37" s="125">
        <v>0</v>
      </c>
      <c r="H37" s="125">
        <v>0</v>
      </c>
      <c r="I37" s="125">
        <v>0</v>
      </c>
      <c r="J37" s="229">
        <v>2023</v>
      </c>
    </row>
    <row r="38" spans="1:10">
      <c r="A38" s="124" t="s">
        <v>226</v>
      </c>
      <c r="B38" s="125">
        <v>55</v>
      </c>
      <c r="C38" s="125">
        <v>34</v>
      </c>
      <c r="D38" s="125">
        <v>14</v>
      </c>
      <c r="E38" s="125">
        <v>0</v>
      </c>
      <c r="F38" s="125">
        <v>0</v>
      </c>
      <c r="G38" s="125">
        <v>0</v>
      </c>
      <c r="H38" s="125">
        <v>0</v>
      </c>
      <c r="I38" s="125">
        <v>0</v>
      </c>
      <c r="J38" s="229">
        <v>2023</v>
      </c>
    </row>
    <row r="39" spans="1:10">
      <c r="A39" s="124" t="s">
        <v>227</v>
      </c>
      <c r="B39" s="125">
        <v>79</v>
      </c>
      <c r="C39" s="125">
        <v>64</v>
      </c>
      <c r="D39" s="125">
        <v>20</v>
      </c>
      <c r="E39" s="125">
        <v>0</v>
      </c>
      <c r="F39" s="125">
        <v>0</v>
      </c>
      <c r="G39" s="125">
        <v>0</v>
      </c>
      <c r="H39" s="125">
        <v>0</v>
      </c>
      <c r="I39" s="125">
        <v>0</v>
      </c>
      <c r="J39" s="229">
        <v>2023</v>
      </c>
    </row>
    <row r="40" spans="1:10">
      <c r="A40" s="124" t="s">
        <v>228</v>
      </c>
      <c r="B40" s="125">
        <v>64</v>
      </c>
      <c r="C40" s="125">
        <v>40</v>
      </c>
      <c r="D40" s="125">
        <v>16</v>
      </c>
      <c r="E40" s="125">
        <v>0</v>
      </c>
      <c r="F40" s="125">
        <v>0</v>
      </c>
      <c r="G40" s="125">
        <v>0</v>
      </c>
      <c r="H40" s="125">
        <v>0</v>
      </c>
      <c r="I40" s="125">
        <v>0</v>
      </c>
      <c r="J40" s="229">
        <v>2023</v>
      </c>
    </row>
    <row r="41" spans="1:10">
      <c r="A41" s="124" t="s">
        <v>229</v>
      </c>
      <c r="B41" s="125">
        <v>91</v>
      </c>
      <c r="C41" s="125">
        <v>73</v>
      </c>
      <c r="D41" s="125">
        <v>23</v>
      </c>
      <c r="E41" s="125">
        <v>0</v>
      </c>
      <c r="F41" s="125">
        <v>0</v>
      </c>
      <c r="G41" s="125">
        <v>0</v>
      </c>
      <c r="H41" s="125">
        <v>0</v>
      </c>
      <c r="I41" s="125">
        <v>0</v>
      </c>
      <c r="J41" s="229">
        <v>2023</v>
      </c>
    </row>
    <row r="42" spans="1:10">
      <c r="A42" s="124" t="s">
        <v>230</v>
      </c>
      <c r="B42" s="125">
        <v>73</v>
      </c>
      <c r="C42" s="125">
        <v>45</v>
      </c>
      <c r="D42" s="125">
        <v>18</v>
      </c>
      <c r="E42" s="125">
        <v>0</v>
      </c>
      <c r="F42" s="125">
        <v>0</v>
      </c>
      <c r="G42" s="125">
        <v>0</v>
      </c>
      <c r="H42" s="125">
        <v>0</v>
      </c>
      <c r="I42" s="125">
        <v>0</v>
      </c>
      <c r="J42" s="229">
        <v>2023</v>
      </c>
    </row>
    <row r="43" spans="1:10">
      <c r="A43" s="124" t="s">
        <v>231</v>
      </c>
      <c r="B43" s="125">
        <v>107</v>
      </c>
      <c r="C43" s="125">
        <v>82</v>
      </c>
      <c r="D43" s="125">
        <v>27</v>
      </c>
      <c r="E43" s="125">
        <v>0</v>
      </c>
      <c r="F43" s="125">
        <v>0</v>
      </c>
      <c r="G43" s="125">
        <v>0</v>
      </c>
      <c r="H43" s="125">
        <v>0</v>
      </c>
      <c r="I43" s="125">
        <v>0</v>
      </c>
      <c r="J43" s="229">
        <v>2023</v>
      </c>
    </row>
    <row r="44" spans="1:10">
      <c r="A44" s="124" t="s">
        <v>232</v>
      </c>
      <c r="B44" s="125">
        <v>36</v>
      </c>
      <c r="C44" s="125">
        <v>25</v>
      </c>
      <c r="D44" s="125">
        <v>9</v>
      </c>
      <c r="E44" s="125">
        <v>0</v>
      </c>
      <c r="F44" s="125">
        <v>0</v>
      </c>
      <c r="G44" s="125">
        <v>0</v>
      </c>
      <c r="H44" s="125">
        <v>0</v>
      </c>
      <c r="I44" s="125">
        <v>0</v>
      </c>
      <c r="J44" s="229">
        <v>2023</v>
      </c>
    </row>
    <row r="45" spans="1:10">
      <c r="A45" s="124" t="s">
        <v>233</v>
      </c>
      <c r="B45" s="125">
        <v>0</v>
      </c>
      <c r="C45" s="125">
        <v>0</v>
      </c>
      <c r="D45" s="125">
        <v>0</v>
      </c>
      <c r="E45" s="125">
        <v>0</v>
      </c>
      <c r="F45" s="125">
        <v>0</v>
      </c>
      <c r="G45" s="125">
        <v>0</v>
      </c>
      <c r="H45" s="125">
        <v>0</v>
      </c>
      <c r="I45" s="125">
        <v>0</v>
      </c>
      <c r="J45" s="229">
        <v>2023</v>
      </c>
    </row>
    <row r="46" spans="1:10">
      <c r="A46" s="124" t="s">
        <v>234</v>
      </c>
      <c r="B46" s="125">
        <v>71</v>
      </c>
      <c r="C46" s="125">
        <v>20</v>
      </c>
      <c r="D46" s="125">
        <v>14</v>
      </c>
      <c r="E46" s="125">
        <v>0</v>
      </c>
      <c r="F46" s="125">
        <v>0</v>
      </c>
      <c r="G46" s="125">
        <v>0</v>
      </c>
      <c r="H46" s="125">
        <v>0</v>
      </c>
      <c r="I46" s="125">
        <v>0</v>
      </c>
      <c r="J46" s="229">
        <v>2023</v>
      </c>
    </row>
    <row r="47" spans="1:10">
      <c r="A47" s="124" t="s">
        <v>235</v>
      </c>
      <c r="B47" s="125">
        <v>85</v>
      </c>
      <c r="C47" s="125">
        <v>23</v>
      </c>
      <c r="D47" s="125">
        <v>17</v>
      </c>
      <c r="E47" s="125">
        <v>0</v>
      </c>
      <c r="F47" s="125">
        <v>0</v>
      </c>
      <c r="G47" s="125">
        <v>0</v>
      </c>
      <c r="H47" s="125">
        <v>0</v>
      </c>
      <c r="I47" s="125">
        <v>0</v>
      </c>
      <c r="J47" s="229">
        <v>2023</v>
      </c>
    </row>
    <row r="48" spans="1:10">
      <c r="A48" s="124" t="s">
        <v>236</v>
      </c>
      <c r="B48" s="125">
        <v>94</v>
      </c>
      <c r="C48" s="125">
        <v>26</v>
      </c>
      <c r="D48" s="125">
        <v>18</v>
      </c>
      <c r="E48" s="125">
        <v>0</v>
      </c>
      <c r="F48" s="125">
        <v>0</v>
      </c>
      <c r="G48" s="125">
        <v>0</v>
      </c>
      <c r="H48" s="125">
        <v>0</v>
      </c>
      <c r="I48" s="125">
        <v>0</v>
      </c>
      <c r="J48" s="229">
        <v>2023</v>
      </c>
    </row>
    <row r="49" spans="1:10">
      <c r="A49" s="124" t="s">
        <v>237</v>
      </c>
      <c r="B49" s="125">
        <v>105</v>
      </c>
      <c r="C49" s="125">
        <v>29</v>
      </c>
      <c r="D49" s="125">
        <v>21</v>
      </c>
      <c r="E49" s="125">
        <v>0</v>
      </c>
      <c r="F49" s="125">
        <v>0</v>
      </c>
      <c r="G49" s="125">
        <v>0</v>
      </c>
      <c r="H49" s="125">
        <v>0</v>
      </c>
      <c r="I49" s="125">
        <v>0</v>
      </c>
      <c r="J49" s="229">
        <v>2023</v>
      </c>
    </row>
    <row r="50" spans="1:10">
      <c r="A50" s="124" t="s">
        <v>238</v>
      </c>
      <c r="B50" s="125">
        <v>100</v>
      </c>
      <c r="C50" s="125">
        <v>28</v>
      </c>
      <c r="D50" s="125">
        <v>20</v>
      </c>
      <c r="E50" s="125">
        <v>0</v>
      </c>
      <c r="F50" s="125">
        <v>0</v>
      </c>
      <c r="G50" s="125">
        <v>0</v>
      </c>
      <c r="H50" s="125">
        <v>0</v>
      </c>
      <c r="I50" s="125">
        <v>0</v>
      </c>
      <c r="J50" s="229">
        <v>2023</v>
      </c>
    </row>
    <row r="51" spans="1:10">
      <c r="A51" s="124" t="s">
        <v>239</v>
      </c>
      <c r="B51" s="125">
        <v>109</v>
      </c>
      <c r="C51" s="125">
        <v>30</v>
      </c>
      <c r="D51" s="125">
        <v>22</v>
      </c>
      <c r="E51" s="125">
        <v>0</v>
      </c>
      <c r="F51" s="125">
        <v>0</v>
      </c>
      <c r="G51" s="125">
        <v>0</v>
      </c>
      <c r="H51" s="125">
        <v>0</v>
      </c>
      <c r="I51" s="125">
        <v>0</v>
      </c>
      <c r="J51" s="229">
        <v>2023</v>
      </c>
    </row>
    <row r="52" spans="1:10">
      <c r="A52" s="124" t="s">
        <v>240</v>
      </c>
      <c r="B52" s="125">
        <v>102</v>
      </c>
      <c r="C52" s="125">
        <v>28</v>
      </c>
      <c r="D52" s="125">
        <v>20</v>
      </c>
      <c r="E52" s="125">
        <v>0</v>
      </c>
      <c r="F52" s="125">
        <v>0</v>
      </c>
      <c r="G52" s="125">
        <v>0</v>
      </c>
      <c r="H52" s="125">
        <v>0</v>
      </c>
      <c r="I52" s="125">
        <v>0</v>
      </c>
      <c r="J52" s="229">
        <v>2023</v>
      </c>
    </row>
    <row r="53" spans="1:10">
      <c r="A53" s="124" t="s">
        <v>241</v>
      </c>
      <c r="B53" s="125">
        <v>116</v>
      </c>
      <c r="C53" s="125">
        <v>32</v>
      </c>
      <c r="D53" s="125">
        <v>23</v>
      </c>
      <c r="E53" s="125">
        <v>0</v>
      </c>
      <c r="F53" s="125">
        <v>0</v>
      </c>
      <c r="G53" s="125">
        <v>0</v>
      </c>
      <c r="H53" s="125">
        <v>0</v>
      </c>
      <c r="I53" s="125">
        <v>0</v>
      </c>
      <c r="J53" s="229">
        <v>2023</v>
      </c>
    </row>
    <row r="54" spans="1:10">
      <c r="A54" s="124" t="s">
        <v>242</v>
      </c>
      <c r="B54" s="125">
        <v>56</v>
      </c>
      <c r="C54" s="125">
        <v>15</v>
      </c>
      <c r="D54" s="125">
        <v>11</v>
      </c>
      <c r="E54" s="125">
        <v>0</v>
      </c>
      <c r="F54" s="125">
        <v>0</v>
      </c>
      <c r="G54" s="125">
        <v>0</v>
      </c>
      <c r="H54" s="125">
        <v>0</v>
      </c>
      <c r="I54" s="125">
        <v>0</v>
      </c>
      <c r="J54" s="229">
        <v>2023</v>
      </c>
    </row>
    <row r="55" spans="1:10">
      <c r="A55" s="124" t="s">
        <v>243</v>
      </c>
      <c r="B55" s="125">
        <v>0</v>
      </c>
      <c r="C55" s="125">
        <v>0</v>
      </c>
      <c r="D55" s="125">
        <v>0</v>
      </c>
      <c r="E55" s="125">
        <v>0</v>
      </c>
      <c r="F55" s="125">
        <v>0</v>
      </c>
      <c r="G55" s="125">
        <v>0</v>
      </c>
      <c r="H55" s="125">
        <v>0</v>
      </c>
      <c r="I55" s="125">
        <v>0</v>
      </c>
      <c r="J55" s="229">
        <v>2023</v>
      </c>
    </row>
    <row r="56" spans="1:10">
      <c r="A56" s="124" t="s">
        <v>244</v>
      </c>
      <c r="B56" s="125">
        <v>86</v>
      </c>
      <c r="C56" s="125">
        <v>42</v>
      </c>
      <c r="D56" s="125">
        <v>30</v>
      </c>
      <c r="E56" s="125">
        <v>65</v>
      </c>
      <c r="F56" s="125">
        <v>13</v>
      </c>
      <c r="G56" s="125">
        <v>30</v>
      </c>
      <c r="H56" s="125">
        <v>42</v>
      </c>
      <c r="I56" s="125">
        <v>19</v>
      </c>
      <c r="J56" s="229">
        <v>2023</v>
      </c>
    </row>
    <row r="57" spans="1:10">
      <c r="A57" s="124" t="s">
        <v>245</v>
      </c>
      <c r="B57" s="125">
        <v>65</v>
      </c>
      <c r="C57" s="125">
        <v>42</v>
      </c>
      <c r="D57" s="125">
        <v>13</v>
      </c>
      <c r="E57" s="125">
        <v>65</v>
      </c>
      <c r="F57" s="125">
        <v>13</v>
      </c>
      <c r="G57" s="125">
        <v>30</v>
      </c>
      <c r="H57" s="125">
        <v>42</v>
      </c>
      <c r="I57" s="125">
        <v>19</v>
      </c>
      <c r="J57" s="229">
        <v>2023</v>
      </c>
    </row>
    <row r="58" spans="1:10">
      <c r="A58" s="124" t="s">
        <v>246</v>
      </c>
      <c r="B58" s="125">
        <v>107</v>
      </c>
      <c r="C58" s="125">
        <v>45</v>
      </c>
      <c r="D58" s="125">
        <v>35</v>
      </c>
      <c r="E58" s="125">
        <v>65</v>
      </c>
      <c r="F58" s="125">
        <v>13</v>
      </c>
      <c r="G58" s="125">
        <v>30</v>
      </c>
      <c r="H58" s="125">
        <v>42</v>
      </c>
      <c r="I58" s="125">
        <v>19</v>
      </c>
      <c r="J58" s="229">
        <v>2023</v>
      </c>
    </row>
    <row r="59" spans="1:10">
      <c r="A59" s="124" t="s">
        <v>247</v>
      </c>
      <c r="B59" s="125">
        <v>76</v>
      </c>
      <c r="C59" s="125">
        <v>45</v>
      </c>
      <c r="D59" s="125">
        <v>16</v>
      </c>
      <c r="E59" s="125">
        <v>65</v>
      </c>
      <c r="F59" s="125">
        <v>13</v>
      </c>
      <c r="G59" s="125">
        <v>30</v>
      </c>
      <c r="H59" s="125">
        <v>42</v>
      </c>
      <c r="I59" s="125">
        <v>19</v>
      </c>
      <c r="J59" s="229">
        <v>2023</v>
      </c>
    </row>
    <row r="60" spans="1:10">
      <c r="A60" s="124" t="s">
        <v>248</v>
      </c>
      <c r="B60" s="125">
        <v>132</v>
      </c>
      <c r="C60" s="125">
        <v>64</v>
      </c>
      <c r="D60" s="125">
        <v>46</v>
      </c>
      <c r="E60" s="125">
        <v>65</v>
      </c>
      <c r="F60" s="125">
        <v>13</v>
      </c>
      <c r="G60" s="125">
        <v>30</v>
      </c>
      <c r="H60" s="125">
        <v>42</v>
      </c>
      <c r="I60" s="125">
        <v>19</v>
      </c>
      <c r="J60" s="229">
        <v>2023</v>
      </c>
    </row>
    <row r="61" spans="1:10">
      <c r="A61" s="124" t="s">
        <v>249</v>
      </c>
      <c r="B61" s="125">
        <v>87</v>
      </c>
      <c r="C61" s="125">
        <v>64</v>
      </c>
      <c r="D61" s="125">
        <v>21</v>
      </c>
      <c r="E61" s="125">
        <v>65</v>
      </c>
      <c r="F61" s="125">
        <v>13</v>
      </c>
      <c r="G61" s="125">
        <v>30</v>
      </c>
      <c r="H61" s="125">
        <v>42</v>
      </c>
      <c r="I61" s="125">
        <v>19</v>
      </c>
      <c r="J61" s="229">
        <v>2023</v>
      </c>
    </row>
    <row r="62" spans="1:10">
      <c r="A62" s="124" t="s">
        <v>250</v>
      </c>
      <c r="B62" s="125">
        <v>180</v>
      </c>
      <c r="C62" s="125">
        <v>75</v>
      </c>
      <c r="D62" s="125">
        <v>59</v>
      </c>
      <c r="E62" s="125">
        <v>65</v>
      </c>
      <c r="F62" s="125">
        <v>13</v>
      </c>
      <c r="G62" s="125">
        <v>30</v>
      </c>
      <c r="H62" s="125">
        <v>42</v>
      </c>
      <c r="I62" s="125">
        <v>19</v>
      </c>
      <c r="J62" s="229">
        <v>2023</v>
      </c>
    </row>
    <row r="63" spans="1:10">
      <c r="A63" s="124" t="s">
        <v>251</v>
      </c>
      <c r="B63" s="125">
        <v>106</v>
      </c>
      <c r="C63" s="125">
        <v>75</v>
      </c>
      <c r="D63" s="125">
        <v>26</v>
      </c>
      <c r="E63" s="125">
        <v>65</v>
      </c>
      <c r="F63" s="125">
        <v>13</v>
      </c>
      <c r="G63" s="125">
        <v>30</v>
      </c>
      <c r="H63" s="125">
        <v>42</v>
      </c>
      <c r="I63" s="125">
        <v>19</v>
      </c>
      <c r="J63" s="229">
        <v>2023</v>
      </c>
    </row>
    <row r="64" spans="1:10">
      <c r="A64" s="124" t="s">
        <v>252</v>
      </c>
      <c r="B64" s="125">
        <v>164</v>
      </c>
      <c r="C64" s="125">
        <v>80</v>
      </c>
      <c r="D64" s="125">
        <v>58</v>
      </c>
      <c r="E64" s="125">
        <v>65</v>
      </c>
      <c r="F64" s="125">
        <v>13</v>
      </c>
      <c r="G64" s="125">
        <v>30</v>
      </c>
      <c r="H64" s="125">
        <v>42</v>
      </c>
      <c r="I64" s="125">
        <v>19</v>
      </c>
      <c r="J64" s="229">
        <v>2023</v>
      </c>
    </row>
    <row r="65" spans="1:10">
      <c r="A65" s="124" t="s">
        <v>253</v>
      </c>
      <c r="B65" s="125">
        <v>102</v>
      </c>
      <c r="C65" s="125">
        <v>80</v>
      </c>
      <c r="D65" s="125">
        <v>26</v>
      </c>
      <c r="E65" s="125">
        <v>65</v>
      </c>
      <c r="F65" s="125">
        <v>13</v>
      </c>
      <c r="G65" s="125">
        <v>30</v>
      </c>
      <c r="H65" s="125">
        <v>42</v>
      </c>
      <c r="I65" s="125">
        <v>19</v>
      </c>
      <c r="J65" s="229">
        <v>2023</v>
      </c>
    </row>
    <row r="66" spans="1:10">
      <c r="A66" s="124" t="s">
        <v>254</v>
      </c>
      <c r="B66" s="125">
        <v>203</v>
      </c>
      <c r="C66" s="125">
        <v>85</v>
      </c>
      <c r="D66" s="125">
        <v>66</v>
      </c>
      <c r="E66" s="125">
        <v>65</v>
      </c>
      <c r="F66" s="125">
        <v>13</v>
      </c>
      <c r="G66" s="125">
        <v>30</v>
      </c>
      <c r="H66" s="125">
        <v>42</v>
      </c>
      <c r="I66" s="125">
        <v>19</v>
      </c>
      <c r="J66" s="229">
        <v>2023</v>
      </c>
    </row>
    <row r="67" spans="1:10">
      <c r="A67" s="124" t="s">
        <v>255</v>
      </c>
      <c r="B67" s="125">
        <v>116</v>
      </c>
      <c r="C67" s="125">
        <v>85</v>
      </c>
      <c r="D67" s="125">
        <v>29</v>
      </c>
      <c r="E67" s="125">
        <v>65</v>
      </c>
      <c r="F67" s="125">
        <v>13</v>
      </c>
      <c r="G67" s="125">
        <v>30</v>
      </c>
      <c r="H67" s="125">
        <v>42</v>
      </c>
      <c r="I67" s="125">
        <v>19</v>
      </c>
      <c r="J67" s="229">
        <v>2023</v>
      </c>
    </row>
    <row r="68" spans="1:10">
      <c r="A68" s="124" t="s">
        <v>256</v>
      </c>
      <c r="B68" s="125">
        <v>207</v>
      </c>
      <c r="C68" s="125">
        <v>101</v>
      </c>
      <c r="D68" s="125">
        <v>73</v>
      </c>
      <c r="E68" s="125">
        <v>65</v>
      </c>
      <c r="F68" s="125">
        <v>13</v>
      </c>
      <c r="G68" s="125">
        <v>30</v>
      </c>
      <c r="H68" s="125">
        <v>42</v>
      </c>
      <c r="I68" s="125">
        <v>19</v>
      </c>
      <c r="J68" s="229">
        <v>2023</v>
      </c>
    </row>
    <row r="69" spans="1:10">
      <c r="A69" s="124" t="s">
        <v>257</v>
      </c>
      <c r="B69" s="125">
        <v>121</v>
      </c>
      <c r="C69" s="125">
        <v>101</v>
      </c>
      <c r="D69" s="125">
        <v>32</v>
      </c>
      <c r="E69" s="125">
        <v>65</v>
      </c>
      <c r="F69" s="125">
        <v>13</v>
      </c>
      <c r="G69" s="125">
        <v>30</v>
      </c>
      <c r="H69" s="125">
        <v>42</v>
      </c>
      <c r="I69" s="125">
        <v>19</v>
      </c>
      <c r="J69" s="229">
        <v>2023</v>
      </c>
    </row>
    <row r="70" spans="1:10">
      <c r="A70" s="124" t="s">
        <v>258</v>
      </c>
      <c r="B70" s="125">
        <v>261</v>
      </c>
      <c r="C70" s="125">
        <v>109</v>
      </c>
      <c r="D70" s="125">
        <v>85</v>
      </c>
      <c r="E70" s="125">
        <v>65</v>
      </c>
      <c r="F70" s="125">
        <v>13</v>
      </c>
      <c r="G70" s="125">
        <v>30</v>
      </c>
      <c r="H70" s="125">
        <v>42</v>
      </c>
      <c r="I70" s="125">
        <v>19</v>
      </c>
      <c r="J70" s="229">
        <v>2023</v>
      </c>
    </row>
    <row r="71" spans="1:10">
      <c r="A71" s="124" t="s">
        <v>259</v>
      </c>
      <c r="B71" s="125">
        <v>142</v>
      </c>
      <c r="C71" s="125">
        <v>109</v>
      </c>
      <c r="D71" s="125">
        <v>38</v>
      </c>
      <c r="E71" s="125">
        <v>65</v>
      </c>
      <c r="F71" s="125">
        <v>13</v>
      </c>
      <c r="G71" s="125">
        <v>30</v>
      </c>
      <c r="H71" s="125">
        <v>42</v>
      </c>
      <c r="I71" s="125">
        <v>19</v>
      </c>
      <c r="J71" s="229">
        <v>2023</v>
      </c>
    </row>
    <row r="72" spans="1:10">
      <c r="A72" s="124" t="s">
        <v>260</v>
      </c>
      <c r="B72" s="125">
        <v>207</v>
      </c>
      <c r="C72" s="125">
        <v>101</v>
      </c>
      <c r="D72" s="125">
        <v>73</v>
      </c>
      <c r="E72" s="125">
        <v>65</v>
      </c>
      <c r="F72" s="125">
        <v>13</v>
      </c>
      <c r="G72" s="125">
        <v>30</v>
      </c>
      <c r="H72" s="125">
        <v>42</v>
      </c>
      <c r="I72" s="125">
        <v>19</v>
      </c>
      <c r="J72" s="229">
        <v>2023</v>
      </c>
    </row>
    <row r="73" spans="1:10">
      <c r="A73" s="124" t="s">
        <v>261</v>
      </c>
      <c r="B73" s="125">
        <v>121</v>
      </c>
      <c r="C73" s="125">
        <v>101</v>
      </c>
      <c r="D73" s="125">
        <v>32</v>
      </c>
      <c r="E73" s="125">
        <v>65</v>
      </c>
      <c r="F73" s="125">
        <v>13</v>
      </c>
      <c r="G73" s="125">
        <v>30</v>
      </c>
      <c r="H73" s="125">
        <v>42</v>
      </c>
      <c r="I73" s="125">
        <v>19</v>
      </c>
      <c r="J73" s="229">
        <v>2023</v>
      </c>
    </row>
    <row r="74" spans="1:10">
      <c r="A74" s="124" t="s">
        <v>262</v>
      </c>
      <c r="B74" s="125">
        <v>284</v>
      </c>
      <c r="C74" s="125">
        <v>118</v>
      </c>
      <c r="D74" s="125">
        <v>93</v>
      </c>
      <c r="E74" s="125">
        <v>65</v>
      </c>
      <c r="F74" s="125">
        <v>13</v>
      </c>
      <c r="G74" s="125">
        <v>30</v>
      </c>
      <c r="H74" s="125">
        <v>42</v>
      </c>
      <c r="I74" s="125">
        <v>19</v>
      </c>
      <c r="J74" s="229">
        <v>2023</v>
      </c>
    </row>
    <row r="75" spans="1:10">
      <c r="A75" s="124" t="s">
        <v>263</v>
      </c>
      <c r="B75" s="125">
        <v>152</v>
      </c>
      <c r="C75" s="125">
        <v>118</v>
      </c>
      <c r="D75" s="125">
        <v>41</v>
      </c>
      <c r="E75" s="125">
        <v>65</v>
      </c>
      <c r="F75" s="125">
        <v>13</v>
      </c>
      <c r="G75" s="125">
        <v>30</v>
      </c>
      <c r="H75" s="125">
        <v>42</v>
      </c>
      <c r="I75" s="125">
        <v>19</v>
      </c>
      <c r="J75" s="229">
        <v>2023</v>
      </c>
    </row>
    <row r="76" spans="1:10">
      <c r="A76" s="124" t="s">
        <v>264</v>
      </c>
      <c r="B76" s="125">
        <v>57</v>
      </c>
      <c r="C76" s="125">
        <v>28</v>
      </c>
      <c r="D76" s="125">
        <v>20</v>
      </c>
      <c r="E76" s="125">
        <v>65</v>
      </c>
      <c r="F76" s="125">
        <v>13</v>
      </c>
      <c r="G76" s="125">
        <v>30</v>
      </c>
      <c r="H76" s="125">
        <v>42</v>
      </c>
      <c r="I76" s="125">
        <v>19</v>
      </c>
      <c r="J76" s="229">
        <v>2023</v>
      </c>
    </row>
    <row r="77" spans="1:10">
      <c r="A77" s="124" t="s">
        <v>265</v>
      </c>
      <c r="B77" s="125">
        <v>51</v>
      </c>
      <c r="C77" s="125">
        <v>28</v>
      </c>
      <c r="D77" s="125">
        <v>9</v>
      </c>
      <c r="E77" s="125">
        <v>65</v>
      </c>
      <c r="F77" s="125">
        <v>13</v>
      </c>
      <c r="G77" s="125">
        <v>30</v>
      </c>
      <c r="H77" s="125">
        <v>42</v>
      </c>
      <c r="I77" s="125">
        <v>19</v>
      </c>
      <c r="J77" s="229">
        <v>2023</v>
      </c>
    </row>
    <row r="78" spans="1:10">
      <c r="A78" s="124" t="s">
        <v>266</v>
      </c>
      <c r="B78" s="125">
        <v>0</v>
      </c>
      <c r="C78" s="125">
        <v>0</v>
      </c>
      <c r="D78" s="125">
        <v>0</v>
      </c>
      <c r="E78" s="125">
        <v>65</v>
      </c>
      <c r="F78" s="125">
        <v>13</v>
      </c>
      <c r="G78" s="125">
        <v>30</v>
      </c>
      <c r="H78" s="125">
        <v>42</v>
      </c>
      <c r="I78" s="125">
        <v>19</v>
      </c>
      <c r="J78" s="229">
        <v>2023</v>
      </c>
    </row>
    <row r="79" spans="1:10">
      <c r="A79" s="124" t="s">
        <v>267</v>
      </c>
      <c r="B79" s="125">
        <v>0</v>
      </c>
      <c r="C79" s="125">
        <v>0</v>
      </c>
      <c r="D79" s="125">
        <v>0</v>
      </c>
      <c r="E79" s="125">
        <v>65</v>
      </c>
      <c r="F79" s="125">
        <v>13</v>
      </c>
      <c r="G79" s="125">
        <v>30</v>
      </c>
      <c r="H79" s="125">
        <v>42</v>
      </c>
      <c r="I79" s="125">
        <v>19</v>
      </c>
      <c r="J79" s="229">
        <v>2023</v>
      </c>
    </row>
    <row r="80" spans="1:10">
      <c r="A80" s="124" t="s">
        <v>335</v>
      </c>
      <c r="B80" s="125">
        <v>97</v>
      </c>
      <c r="C80" s="125">
        <v>12</v>
      </c>
      <c r="D80" s="125">
        <v>25</v>
      </c>
      <c r="E80" s="125">
        <v>33</v>
      </c>
      <c r="F80" s="125">
        <v>17</v>
      </c>
      <c r="G80" s="125">
        <v>0</v>
      </c>
      <c r="H80" s="125">
        <v>0</v>
      </c>
      <c r="I80" s="125">
        <v>0</v>
      </c>
      <c r="J80" s="229">
        <v>2023</v>
      </c>
    </row>
    <row r="81" spans="1:10">
      <c r="A81" s="124" t="s">
        <v>336</v>
      </c>
      <c r="B81" s="125">
        <v>116</v>
      </c>
      <c r="C81" s="125">
        <v>12</v>
      </c>
      <c r="D81" s="125">
        <v>29</v>
      </c>
      <c r="E81" s="125">
        <v>33</v>
      </c>
      <c r="F81" s="125">
        <v>17</v>
      </c>
      <c r="G81" s="125">
        <v>0</v>
      </c>
      <c r="H81" s="125">
        <v>0</v>
      </c>
      <c r="I81" s="125">
        <v>0</v>
      </c>
      <c r="J81" s="229">
        <v>2023</v>
      </c>
    </row>
    <row r="82" spans="1:10">
      <c r="A82" s="124" t="s">
        <v>337</v>
      </c>
      <c r="B82" s="125">
        <v>116</v>
      </c>
      <c r="C82" s="125">
        <v>14</v>
      </c>
      <c r="D82" s="125">
        <v>30</v>
      </c>
      <c r="E82" s="125">
        <v>33</v>
      </c>
      <c r="F82" s="125">
        <v>17</v>
      </c>
      <c r="G82" s="125">
        <v>0</v>
      </c>
      <c r="H82" s="125">
        <v>0</v>
      </c>
      <c r="I82" s="125">
        <v>0</v>
      </c>
      <c r="J82" s="229">
        <v>2023</v>
      </c>
    </row>
    <row r="83" spans="1:10">
      <c r="A83" s="124" t="s">
        <v>338</v>
      </c>
      <c r="B83" s="125">
        <v>138</v>
      </c>
      <c r="C83" s="125">
        <v>14</v>
      </c>
      <c r="D83" s="125">
        <v>35</v>
      </c>
      <c r="E83" s="125">
        <v>33</v>
      </c>
      <c r="F83" s="125">
        <v>17</v>
      </c>
      <c r="G83" s="125">
        <v>0</v>
      </c>
      <c r="H83" s="125">
        <v>0</v>
      </c>
      <c r="I83" s="125">
        <v>0</v>
      </c>
      <c r="J83" s="229">
        <v>2023</v>
      </c>
    </row>
    <row r="84" spans="1:10">
      <c r="A84" s="124" t="s">
        <v>339</v>
      </c>
      <c r="B84" s="125">
        <v>124</v>
      </c>
      <c r="C84" s="125">
        <v>15</v>
      </c>
      <c r="D84" s="125">
        <v>31</v>
      </c>
      <c r="E84" s="125">
        <v>33</v>
      </c>
      <c r="F84" s="125">
        <v>17</v>
      </c>
      <c r="G84" s="125">
        <v>0</v>
      </c>
      <c r="H84" s="125">
        <v>0</v>
      </c>
      <c r="I84" s="125">
        <v>0</v>
      </c>
      <c r="J84" s="229">
        <v>2023</v>
      </c>
    </row>
    <row r="85" spans="1:10">
      <c r="A85" s="124" t="s">
        <v>340</v>
      </c>
      <c r="B85" s="125">
        <v>147</v>
      </c>
      <c r="C85" s="125">
        <v>15</v>
      </c>
      <c r="D85" s="125">
        <v>37</v>
      </c>
      <c r="E85" s="125">
        <v>33</v>
      </c>
      <c r="F85" s="125">
        <v>17</v>
      </c>
      <c r="G85" s="125">
        <v>0</v>
      </c>
      <c r="H85" s="125">
        <v>0</v>
      </c>
      <c r="I85" s="125">
        <v>0</v>
      </c>
      <c r="J85" s="229">
        <v>2023</v>
      </c>
    </row>
    <row r="86" spans="1:10">
      <c r="A86" s="124" t="s">
        <v>341</v>
      </c>
      <c r="B86" s="125">
        <v>129</v>
      </c>
      <c r="C86" s="125">
        <v>16</v>
      </c>
      <c r="D86" s="125">
        <v>33</v>
      </c>
      <c r="E86" s="125">
        <v>33</v>
      </c>
      <c r="F86" s="125">
        <v>17</v>
      </c>
      <c r="G86" s="125">
        <v>0</v>
      </c>
      <c r="H86" s="125">
        <v>0</v>
      </c>
      <c r="I86" s="125">
        <v>0</v>
      </c>
      <c r="J86" s="229">
        <v>2023</v>
      </c>
    </row>
    <row r="87" spans="1:10">
      <c r="A87" s="124" t="s">
        <v>342</v>
      </c>
      <c r="B87" s="125">
        <v>154</v>
      </c>
      <c r="C87" s="125">
        <v>16</v>
      </c>
      <c r="D87" s="125">
        <v>39</v>
      </c>
      <c r="E87" s="125">
        <v>33</v>
      </c>
      <c r="F87" s="125">
        <v>17</v>
      </c>
      <c r="G87" s="125">
        <v>0</v>
      </c>
      <c r="H87" s="125">
        <v>0</v>
      </c>
      <c r="I87" s="125">
        <v>0</v>
      </c>
      <c r="J87" s="229">
        <v>2023</v>
      </c>
    </row>
    <row r="88" spans="1:10">
      <c r="A88" s="124" t="s">
        <v>348</v>
      </c>
      <c r="B88" s="125">
        <v>145</v>
      </c>
      <c r="C88" s="125">
        <v>18</v>
      </c>
      <c r="D88" s="125">
        <v>37</v>
      </c>
      <c r="E88" s="125">
        <v>33</v>
      </c>
      <c r="F88" s="125">
        <v>17</v>
      </c>
      <c r="G88" s="125">
        <v>0</v>
      </c>
      <c r="H88" s="125">
        <v>0</v>
      </c>
      <c r="I88" s="125">
        <v>0</v>
      </c>
      <c r="J88" s="229">
        <v>2023</v>
      </c>
    </row>
    <row r="89" spans="1:10">
      <c r="A89" s="124" t="s">
        <v>358</v>
      </c>
      <c r="B89" s="125">
        <v>173</v>
      </c>
      <c r="C89" s="125">
        <v>18</v>
      </c>
      <c r="D89" s="125">
        <v>44</v>
      </c>
      <c r="E89" s="125">
        <v>33</v>
      </c>
      <c r="F89" s="125">
        <v>17</v>
      </c>
      <c r="G89" s="125">
        <v>0</v>
      </c>
      <c r="H89" s="125">
        <v>0</v>
      </c>
      <c r="I89" s="125">
        <v>0</v>
      </c>
      <c r="J89" s="229">
        <v>2023</v>
      </c>
    </row>
    <row r="90" spans="1:10">
      <c r="A90" s="124" t="s">
        <v>359</v>
      </c>
      <c r="B90" s="125">
        <v>168</v>
      </c>
      <c r="C90" s="125">
        <v>21</v>
      </c>
      <c r="D90" s="125">
        <v>42</v>
      </c>
      <c r="E90" s="125">
        <v>33</v>
      </c>
      <c r="F90" s="125">
        <v>17</v>
      </c>
      <c r="G90" s="125">
        <v>0</v>
      </c>
      <c r="H90" s="125">
        <v>0</v>
      </c>
      <c r="I90" s="125">
        <v>0</v>
      </c>
      <c r="J90" s="229">
        <v>2023</v>
      </c>
    </row>
    <row r="91" spans="1:10">
      <c r="A91" s="124" t="s">
        <v>369</v>
      </c>
      <c r="B91" s="125">
        <v>199</v>
      </c>
      <c r="C91" s="125">
        <v>21</v>
      </c>
      <c r="D91" s="125">
        <v>50</v>
      </c>
      <c r="E91" s="125">
        <v>33</v>
      </c>
      <c r="F91" s="125">
        <v>17</v>
      </c>
      <c r="G91" s="125">
        <v>0</v>
      </c>
      <c r="H91" s="125">
        <v>0</v>
      </c>
      <c r="I91" s="125">
        <v>0</v>
      </c>
      <c r="J91" s="229">
        <v>2023</v>
      </c>
    </row>
    <row r="92" spans="1:10">
      <c r="A92" s="124" t="s">
        <v>345</v>
      </c>
      <c r="B92" s="125">
        <v>139</v>
      </c>
      <c r="C92" s="125">
        <v>17</v>
      </c>
      <c r="D92" s="125">
        <v>35</v>
      </c>
      <c r="E92" s="125">
        <v>33</v>
      </c>
      <c r="F92" s="125">
        <v>17</v>
      </c>
      <c r="G92" s="125">
        <v>0</v>
      </c>
      <c r="H92" s="125">
        <v>0</v>
      </c>
      <c r="I92" s="125">
        <v>0</v>
      </c>
      <c r="J92" s="229">
        <v>2023</v>
      </c>
    </row>
    <row r="93" spans="1:10">
      <c r="A93" s="124" t="s">
        <v>360</v>
      </c>
      <c r="B93" s="125">
        <v>165</v>
      </c>
      <c r="C93" s="125">
        <v>17</v>
      </c>
      <c r="D93" s="125">
        <v>42</v>
      </c>
      <c r="E93" s="125">
        <v>33</v>
      </c>
      <c r="F93" s="125">
        <v>17</v>
      </c>
      <c r="G93" s="125">
        <v>0</v>
      </c>
      <c r="H93" s="125">
        <v>0</v>
      </c>
      <c r="I93" s="125">
        <v>0</v>
      </c>
      <c r="J93" s="229">
        <v>2023</v>
      </c>
    </row>
    <row r="94" spans="1:10">
      <c r="A94" s="124" t="s">
        <v>349</v>
      </c>
      <c r="B94" s="125">
        <v>152</v>
      </c>
      <c r="C94" s="125">
        <v>19</v>
      </c>
      <c r="D94" s="125">
        <v>38</v>
      </c>
      <c r="E94" s="125">
        <v>33</v>
      </c>
      <c r="F94" s="125">
        <v>17</v>
      </c>
      <c r="G94" s="125">
        <v>0</v>
      </c>
      <c r="H94" s="125">
        <v>0</v>
      </c>
      <c r="I94" s="125">
        <v>0</v>
      </c>
      <c r="J94" s="229">
        <v>2023</v>
      </c>
    </row>
    <row r="95" spans="1:10">
      <c r="A95" s="124" t="s">
        <v>361</v>
      </c>
      <c r="B95" s="125">
        <v>180</v>
      </c>
      <c r="C95" s="125">
        <v>19</v>
      </c>
      <c r="D95" s="125">
        <v>46</v>
      </c>
      <c r="E95" s="125">
        <v>33</v>
      </c>
      <c r="F95" s="125">
        <v>17</v>
      </c>
      <c r="G95" s="125">
        <v>0</v>
      </c>
      <c r="H95" s="125">
        <v>0</v>
      </c>
      <c r="I95" s="125">
        <v>0</v>
      </c>
      <c r="J95" s="229">
        <v>2023</v>
      </c>
    </row>
    <row r="96" spans="1:10">
      <c r="A96" s="124" t="s">
        <v>367</v>
      </c>
      <c r="B96" s="125">
        <v>180</v>
      </c>
      <c r="C96" s="125">
        <v>22</v>
      </c>
      <c r="D96" s="125">
        <v>46</v>
      </c>
      <c r="E96" s="125">
        <v>33</v>
      </c>
      <c r="F96" s="125">
        <v>17</v>
      </c>
      <c r="G96" s="125">
        <v>0</v>
      </c>
      <c r="H96" s="125">
        <v>0</v>
      </c>
      <c r="I96" s="125">
        <v>0</v>
      </c>
      <c r="J96" s="229">
        <v>2023</v>
      </c>
    </row>
    <row r="97" spans="1:10">
      <c r="A97" s="124" t="s">
        <v>366</v>
      </c>
      <c r="B97" s="125">
        <v>214</v>
      </c>
      <c r="C97" s="125">
        <v>22</v>
      </c>
      <c r="D97" s="125">
        <v>54</v>
      </c>
      <c r="E97" s="125">
        <v>33</v>
      </c>
      <c r="F97" s="125">
        <v>17</v>
      </c>
      <c r="G97" s="125">
        <v>0</v>
      </c>
      <c r="H97" s="125">
        <v>0</v>
      </c>
      <c r="I97" s="125">
        <v>0</v>
      </c>
      <c r="J97" s="229">
        <v>2023</v>
      </c>
    </row>
    <row r="98" spans="1:10">
      <c r="A98" s="124" t="s">
        <v>346</v>
      </c>
      <c r="B98" s="125">
        <v>142</v>
      </c>
      <c r="C98" s="125">
        <v>18</v>
      </c>
      <c r="D98" s="125">
        <v>36</v>
      </c>
      <c r="E98" s="125">
        <v>33</v>
      </c>
      <c r="F98" s="125">
        <v>17</v>
      </c>
      <c r="G98" s="125">
        <v>0</v>
      </c>
      <c r="H98" s="125">
        <v>0</v>
      </c>
      <c r="I98" s="125">
        <v>0</v>
      </c>
      <c r="J98" s="229">
        <v>2023</v>
      </c>
    </row>
    <row r="99" spans="1:10">
      <c r="A99" s="124" t="s">
        <v>365</v>
      </c>
      <c r="B99" s="125">
        <v>169</v>
      </c>
      <c r="C99" s="125">
        <v>18</v>
      </c>
      <c r="D99" s="125">
        <v>43</v>
      </c>
      <c r="E99" s="125">
        <v>33</v>
      </c>
      <c r="F99" s="125">
        <v>17</v>
      </c>
      <c r="G99" s="125">
        <v>0</v>
      </c>
      <c r="H99" s="125">
        <v>0</v>
      </c>
      <c r="I99" s="125">
        <v>0</v>
      </c>
      <c r="J99" s="229">
        <v>2023</v>
      </c>
    </row>
    <row r="100" spans="1:10">
      <c r="A100" s="124" t="s">
        <v>370</v>
      </c>
      <c r="B100" s="125">
        <v>161</v>
      </c>
      <c r="C100" s="125">
        <v>20</v>
      </c>
      <c r="D100" s="125">
        <v>41</v>
      </c>
      <c r="E100" s="125">
        <v>33</v>
      </c>
      <c r="F100" s="125">
        <v>17</v>
      </c>
      <c r="G100" s="125">
        <v>0</v>
      </c>
      <c r="H100" s="125">
        <v>0</v>
      </c>
      <c r="I100" s="125">
        <v>0</v>
      </c>
      <c r="J100" s="229">
        <v>2023</v>
      </c>
    </row>
    <row r="101" spans="1:10">
      <c r="A101" s="124" t="s">
        <v>357</v>
      </c>
      <c r="B101" s="125">
        <v>192</v>
      </c>
      <c r="C101" s="125">
        <v>20</v>
      </c>
      <c r="D101" s="125">
        <v>49</v>
      </c>
      <c r="E101" s="125">
        <v>33</v>
      </c>
      <c r="F101" s="125">
        <v>17</v>
      </c>
      <c r="G101" s="125">
        <v>0</v>
      </c>
      <c r="H101" s="125">
        <v>0</v>
      </c>
      <c r="I101" s="125">
        <v>0</v>
      </c>
      <c r="J101" s="229">
        <v>2023</v>
      </c>
    </row>
    <row r="102" spans="1:10">
      <c r="A102" s="124" t="s">
        <v>356</v>
      </c>
      <c r="B102" s="125">
        <v>185</v>
      </c>
      <c r="C102" s="125">
        <v>23</v>
      </c>
      <c r="D102" s="125">
        <v>47</v>
      </c>
      <c r="E102" s="125">
        <v>33</v>
      </c>
      <c r="F102" s="125">
        <v>17</v>
      </c>
      <c r="G102" s="125">
        <v>0</v>
      </c>
      <c r="H102" s="125">
        <v>0</v>
      </c>
      <c r="I102" s="125">
        <v>0</v>
      </c>
      <c r="J102" s="229">
        <v>2023</v>
      </c>
    </row>
    <row r="103" spans="1:10">
      <c r="A103" s="124" t="s">
        <v>364</v>
      </c>
      <c r="B103" s="125">
        <v>220</v>
      </c>
      <c r="C103" s="125">
        <v>23</v>
      </c>
      <c r="D103" s="125">
        <v>56</v>
      </c>
      <c r="E103" s="125">
        <v>33</v>
      </c>
      <c r="F103" s="125">
        <v>17</v>
      </c>
      <c r="G103" s="125">
        <v>0</v>
      </c>
      <c r="H103" s="125">
        <v>0</v>
      </c>
      <c r="I103" s="125">
        <v>0</v>
      </c>
      <c r="J103" s="229">
        <v>2023</v>
      </c>
    </row>
    <row r="104" spans="1:10">
      <c r="A104" s="124" t="s">
        <v>347</v>
      </c>
      <c r="B104" s="125">
        <v>142</v>
      </c>
      <c r="C104" s="125">
        <v>18</v>
      </c>
      <c r="D104" s="125">
        <v>36</v>
      </c>
      <c r="E104" s="125">
        <v>33</v>
      </c>
      <c r="F104" s="125">
        <v>17</v>
      </c>
      <c r="G104" s="125">
        <v>0</v>
      </c>
      <c r="H104" s="125">
        <v>0</v>
      </c>
      <c r="I104" s="125">
        <v>0</v>
      </c>
      <c r="J104" s="229">
        <v>2023</v>
      </c>
    </row>
    <row r="105" spans="1:10">
      <c r="A105" s="124" t="s">
        <v>363</v>
      </c>
      <c r="B105" s="125">
        <v>169</v>
      </c>
      <c r="C105" s="125">
        <v>18</v>
      </c>
      <c r="D105" s="125">
        <v>43</v>
      </c>
      <c r="E105" s="125">
        <v>33</v>
      </c>
      <c r="F105" s="125">
        <v>17</v>
      </c>
      <c r="G105" s="125">
        <v>0</v>
      </c>
      <c r="H105" s="125">
        <v>0</v>
      </c>
      <c r="I105" s="125">
        <v>0</v>
      </c>
      <c r="J105" s="229">
        <v>2023</v>
      </c>
    </row>
    <row r="106" spans="1:10">
      <c r="A106" s="124" t="s">
        <v>362</v>
      </c>
      <c r="B106" s="125">
        <v>193</v>
      </c>
      <c r="C106" s="125">
        <v>24</v>
      </c>
      <c r="D106" s="125">
        <v>49</v>
      </c>
      <c r="E106" s="125">
        <v>33</v>
      </c>
      <c r="F106" s="125">
        <v>17</v>
      </c>
      <c r="G106" s="125">
        <v>0</v>
      </c>
      <c r="H106" s="125">
        <v>0</v>
      </c>
      <c r="I106" s="125">
        <v>0</v>
      </c>
      <c r="J106" s="229">
        <v>2023</v>
      </c>
    </row>
    <row r="107" spans="1:10">
      <c r="A107" s="124" t="s">
        <v>368</v>
      </c>
      <c r="B107" s="125">
        <v>229</v>
      </c>
      <c r="C107" s="125">
        <v>24</v>
      </c>
      <c r="D107" s="125">
        <v>58</v>
      </c>
      <c r="E107" s="125">
        <v>33</v>
      </c>
      <c r="F107" s="125">
        <v>17</v>
      </c>
      <c r="G107" s="125">
        <v>0</v>
      </c>
      <c r="H107" s="125">
        <v>0</v>
      </c>
      <c r="I107" s="125">
        <v>0</v>
      </c>
      <c r="J107" s="229">
        <v>2023</v>
      </c>
    </row>
    <row r="108" spans="1:10">
      <c r="A108" s="124" t="s">
        <v>355</v>
      </c>
      <c r="B108" s="125">
        <v>211</v>
      </c>
      <c r="C108" s="125">
        <v>26</v>
      </c>
      <c r="D108" s="125">
        <v>54</v>
      </c>
      <c r="E108" s="125">
        <v>33</v>
      </c>
      <c r="F108" s="125">
        <v>17</v>
      </c>
      <c r="G108" s="125">
        <v>0</v>
      </c>
      <c r="H108" s="125">
        <v>0</v>
      </c>
      <c r="I108" s="125">
        <v>0</v>
      </c>
      <c r="J108" s="229">
        <v>2023</v>
      </c>
    </row>
    <row r="109" spans="1:10">
      <c r="A109" s="124" t="s">
        <v>354</v>
      </c>
      <c r="B109" s="125">
        <v>251</v>
      </c>
      <c r="C109" s="125">
        <v>26</v>
      </c>
      <c r="D109" s="125">
        <v>64</v>
      </c>
      <c r="E109" s="125">
        <v>33</v>
      </c>
      <c r="F109" s="125">
        <v>17</v>
      </c>
      <c r="G109" s="125">
        <v>0</v>
      </c>
      <c r="H109" s="125">
        <v>0</v>
      </c>
      <c r="I109" s="125">
        <v>0</v>
      </c>
      <c r="J109" s="229">
        <v>2023</v>
      </c>
    </row>
    <row r="110" spans="1:10">
      <c r="A110" s="124" t="s">
        <v>350</v>
      </c>
      <c r="B110" s="125">
        <v>75</v>
      </c>
      <c r="C110" s="125">
        <v>9</v>
      </c>
      <c r="D110" s="125">
        <v>19</v>
      </c>
      <c r="E110" s="125">
        <v>33</v>
      </c>
      <c r="F110" s="125">
        <v>17</v>
      </c>
      <c r="G110" s="125">
        <v>0</v>
      </c>
      <c r="H110" s="125">
        <v>0</v>
      </c>
      <c r="I110" s="125">
        <v>0</v>
      </c>
      <c r="J110" s="229">
        <v>2023</v>
      </c>
    </row>
    <row r="111" spans="1:10">
      <c r="A111" s="124" t="s">
        <v>351</v>
      </c>
      <c r="B111" s="125">
        <v>89</v>
      </c>
      <c r="C111" s="125">
        <v>9</v>
      </c>
      <c r="D111" s="125">
        <v>23</v>
      </c>
      <c r="E111" s="125">
        <v>33</v>
      </c>
      <c r="F111" s="125">
        <v>17</v>
      </c>
      <c r="G111" s="125">
        <v>0</v>
      </c>
      <c r="H111" s="125">
        <v>0</v>
      </c>
      <c r="I111" s="125">
        <v>0</v>
      </c>
      <c r="J111" s="229">
        <v>2023</v>
      </c>
    </row>
    <row r="112" spans="1:10">
      <c r="A112" s="124" t="s">
        <v>352</v>
      </c>
      <c r="B112" s="125">
        <v>0</v>
      </c>
      <c r="C112" s="125">
        <v>0</v>
      </c>
      <c r="D112" s="125">
        <v>0</v>
      </c>
      <c r="E112" s="125">
        <v>33</v>
      </c>
      <c r="F112" s="125">
        <v>17</v>
      </c>
      <c r="G112" s="125">
        <v>0</v>
      </c>
      <c r="H112" s="125">
        <v>0</v>
      </c>
      <c r="I112" s="125">
        <v>0</v>
      </c>
      <c r="J112" s="229">
        <v>2023</v>
      </c>
    </row>
    <row r="113" spans="1:10">
      <c r="A113" s="124" t="s">
        <v>353</v>
      </c>
      <c r="B113" s="125">
        <v>0</v>
      </c>
      <c r="C113" s="125">
        <v>0</v>
      </c>
      <c r="D113" s="125">
        <v>0</v>
      </c>
      <c r="E113" s="125">
        <v>33</v>
      </c>
      <c r="F113" s="125">
        <v>17</v>
      </c>
      <c r="G113" s="125">
        <v>0</v>
      </c>
      <c r="H113" s="125">
        <v>0</v>
      </c>
      <c r="I113" s="125">
        <v>0</v>
      </c>
      <c r="J113" s="229">
        <v>2023</v>
      </c>
    </row>
    <row r="114" spans="1:10">
      <c r="A114" s="124" t="s">
        <v>344</v>
      </c>
      <c r="B114" s="125">
        <v>0</v>
      </c>
      <c r="C114" s="125">
        <v>0</v>
      </c>
      <c r="D114" s="125">
        <v>0</v>
      </c>
      <c r="E114" s="125">
        <v>33</v>
      </c>
      <c r="F114" s="125">
        <v>17</v>
      </c>
      <c r="G114" s="125">
        <v>0</v>
      </c>
      <c r="H114" s="125">
        <v>0</v>
      </c>
      <c r="I114" s="125">
        <v>0</v>
      </c>
      <c r="J114" s="229">
        <v>2023</v>
      </c>
    </row>
    <row r="115" spans="1:10">
      <c r="A115" s="124" t="s">
        <v>343</v>
      </c>
      <c r="B115" s="125">
        <v>0</v>
      </c>
      <c r="C115" s="125">
        <v>0</v>
      </c>
      <c r="D115" s="125">
        <v>0</v>
      </c>
      <c r="E115" s="125">
        <v>33</v>
      </c>
      <c r="F115" s="125">
        <v>17</v>
      </c>
      <c r="G115" s="125">
        <v>0</v>
      </c>
      <c r="H115" s="125">
        <v>0</v>
      </c>
      <c r="I115" s="125">
        <v>0</v>
      </c>
      <c r="J115" s="229">
        <v>2023</v>
      </c>
    </row>
    <row r="116" spans="1:10">
      <c r="A116" s="124" t="s">
        <v>268</v>
      </c>
      <c r="B116" s="125">
        <v>37</v>
      </c>
      <c r="C116" s="125">
        <v>18</v>
      </c>
      <c r="D116" s="125">
        <v>14</v>
      </c>
      <c r="E116" s="125">
        <v>0</v>
      </c>
      <c r="F116" s="125">
        <v>0</v>
      </c>
      <c r="G116" s="125">
        <v>0</v>
      </c>
      <c r="H116" s="125">
        <v>0</v>
      </c>
      <c r="I116" s="125">
        <v>0</v>
      </c>
      <c r="J116" s="229">
        <v>2023</v>
      </c>
    </row>
    <row r="117" spans="1:10">
      <c r="A117" s="124" t="s">
        <v>269</v>
      </c>
      <c r="B117" s="125">
        <v>32</v>
      </c>
      <c r="C117" s="125">
        <v>18</v>
      </c>
      <c r="D117" s="125">
        <v>12</v>
      </c>
      <c r="E117" s="125">
        <v>0</v>
      </c>
      <c r="F117" s="125">
        <v>0</v>
      </c>
      <c r="G117" s="125">
        <v>0</v>
      </c>
      <c r="H117" s="125">
        <v>0</v>
      </c>
      <c r="I117" s="125">
        <v>0</v>
      </c>
      <c r="J117" s="229">
        <v>2023</v>
      </c>
    </row>
    <row r="118" spans="1:10">
      <c r="A118" s="124" t="s">
        <v>270</v>
      </c>
      <c r="B118" s="125">
        <v>47</v>
      </c>
      <c r="C118" s="125">
        <v>18</v>
      </c>
      <c r="D118" s="125">
        <v>18</v>
      </c>
      <c r="E118" s="125">
        <v>0</v>
      </c>
      <c r="F118" s="125">
        <v>0</v>
      </c>
      <c r="G118" s="125">
        <v>0</v>
      </c>
      <c r="H118" s="125">
        <v>0</v>
      </c>
      <c r="I118" s="125">
        <v>0</v>
      </c>
      <c r="J118" s="229">
        <v>2023</v>
      </c>
    </row>
    <row r="119" spans="1:10">
      <c r="A119" s="124" t="s">
        <v>271</v>
      </c>
      <c r="B119" s="125">
        <v>60</v>
      </c>
      <c r="C119" s="125">
        <v>29</v>
      </c>
      <c r="D119" s="125">
        <v>22</v>
      </c>
      <c r="E119" s="125">
        <v>0</v>
      </c>
      <c r="F119" s="125">
        <v>0</v>
      </c>
      <c r="G119" s="125">
        <v>0</v>
      </c>
      <c r="H119" s="125">
        <v>0</v>
      </c>
      <c r="I119" s="125">
        <v>0</v>
      </c>
      <c r="J119" s="229">
        <v>2023</v>
      </c>
    </row>
    <row r="120" spans="1:10">
      <c r="A120" s="124" t="s">
        <v>272</v>
      </c>
      <c r="B120" s="125">
        <v>53</v>
      </c>
      <c r="C120" s="125">
        <v>29</v>
      </c>
      <c r="D120" s="125">
        <v>19</v>
      </c>
      <c r="E120" s="125">
        <v>0</v>
      </c>
      <c r="F120" s="125">
        <v>0</v>
      </c>
      <c r="G120" s="125">
        <v>0</v>
      </c>
      <c r="H120" s="125">
        <v>0</v>
      </c>
      <c r="I120" s="125">
        <v>0</v>
      </c>
      <c r="J120" s="229">
        <v>2023</v>
      </c>
    </row>
    <row r="121" spans="1:10">
      <c r="A121" s="124" t="s">
        <v>273</v>
      </c>
      <c r="B121" s="125">
        <v>77</v>
      </c>
      <c r="C121" s="125">
        <v>29</v>
      </c>
      <c r="D121" s="125">
        <v>28</v>
      </c>
      <c r="E121" s="125">
        <v>0</v>
      </c>
      <c r="F121" s="125">
        <v>0</v>
      </c>
      <c r="G121" s="125">
        <v>0</v>
      </c>
      <c r="H121" s="125">
        <v>0</v>
      </c>
      <c r="I121" s="125">
        <v>0</v>
      </c>
      <c r="J121" s="229">
        <v>2023</v>
      </c>
    </row>
    <row r="122" spans="1:10">
      <c r="A122" s="124" t="s">
        <v>274</v>
      </c>
      <c r="B122" s="125">
        <v>47</v>
      </c>
      <c r="C122" s="125">
        <v>22</v>
      </c>
      <c r="D122" s="125">
        <v>17</v>
      </c>
      <c r="E122" s="125">
        <v>0</v>
      </c>
      <c r="F122" s="125">
        <v>0</v>
      </c>
      <c r="G122" s="125">
        <v>0</v>
      </c>
      <c r="H122" s="125">
        <v>0</v>
      </c>
      <c r="I122" s="125">
        <v>0</v>
      </c>
      <c r="J122" s="229">
        <v>2023</v>
      </c>
    </row>
    <row r="123" spans="1:10">
      <c r="A123" s="124" t="s">
        <v>275</v>
      </c>
      <c r="B123" s="125">
        <v>41</v>
      </c>
      <c r="C123" s="125">
        <v>22</v>
      </c>
      <c r="D123" s="125">
        <v>15</v>
      </c>
      <c r="E123" s="125">
        <v>0</v>
      </c>
      <c r="F123" s="125">
        <v>0</v>
      </c>
      <c r="G123" s="125">
        <v>0</v>
      </c>
      <c r="H123" s="125">
        <v>0</v>
      </c>
      <c r="I123" s="125">
        <v>0</v>
      </c>
      <c r="J123" s="229">
        <v>2023</v>
      </c>
    </row>
    <row r="124" spans="1:10">
      <c r="A124" s="124" t="s">
        <v>276</v>
      </c>
      <c r="B124" s="125">
        <v>60</v>
      </c>
      <c r="C124" s="125">
        <v>22</v>
      </c>
      <c r="D124" s="125">
        <v>22</v>
      </c>
      <c r="E124" s="125">
        <v>0</v>
      </c>
      <c r="F124" s="125">
        <v>0</v>
      </c>
      <c r="G124" s="125">
        <v>0</v>
      </c>
      <c r="H124" s="125">
        <v>0</v>
      </c>
      <c r="I124" s="125">
        <v>0</v>
      </c>
      <c r="J124" s="229">
        <v>2023</v>
      </c>
    </row>
    <row r="125" spans="1:10">
      <c r="A125" s="124" t="s">
        <v>277</v>
      </c>
      <c r="B125" s="125">
        <v>69</v>
      </c>
      <c r="C125" s="125">
        <v>33</v>
      </c>
      <c r="D125" s="125">
        <v>25</v>
      </c>
      <c r="E125" s="125">
        <v>0</v>
      </c>
      <c r="F125" s="125">
        <v>0</v>
      </c>
      <c r="G125" s="125">
        <v>0</v>
      </c>
      <c r="H125" s="125">
        <v>0</v>
      </c>
      <c r="I125" s="125">
        <v>0</v>
      </c>
      <c r="J125" s="229">
        <v>2023</v>
      </c>
    </row>
    <row r="126" spans="1:10">
      <c r="A126" s="124" t="s">
        <v>278</v>
      </c>
      <c r="B126" s="125">
        <v>60</v>
      </c>
      <c r="C126" s="125">
        <v>33</v>
      </c>
      <c r="D126" s="125">
        <v>22</v>
      </c>
      <c r="E126" s="125">
        <v>0</v>
      </c>
      <c r="F126" s="125">
        <v>0</v>
      </c>
      <c r="G126" s="125">
        <v>0</v>
      </c>
      <c r="H126" s="125">
        <v>0</v>
      </c>
      <c r="I126" s="125">
        <v>0</v>
      </c>
      <c r="J126" s="229">
        <v>2023</v>
      </c>
    </row>
    <row r="127" spans="1:10">
      <c r="A127" s="124" t="s">
        <v>279</v>
      </c>
      <c r="B127" s="125">
        <v>88</v>
      </c>
      <c r="C127" s="125">
        <v>33</v>
      </c>
      <c r="D127" s="125">
        <v>32</v>
      </c>
      <c r="E127" s="125">
        <v>0</v>
      </c>
      <c r="F127" s="125">
        <v>0</v>
      </c>
      <c r="G127" s="125">
        <v>0</v>
      </c>
      <c r="H127" s="125">
        <v>0</v>
      </c>
      <c r="I127" s="125">
        <v>0</v>
      </c>
      <c r="J127" s="229">
        <v>2023</v>
      </c>
    </row>
    <row r="128" spans="1:10">
      <c r="A128" s="124" t="s">
        <v>280</v>
      </c>
      <c r="B128" s="125">
        <v>57</v>
      </c>
      <c r="C128" s="125">
        <v>27</v>
      </c>
      <c r="D128" s="125">
        <v>21</v>
      </c>
      <c r="E128" s="125">
        <v>0</v>
      </c>
      <c r="F128" s="125">
        <v>0</v>
      </c>
      <c r="G128" s="125">
        <v>0</v>
      </c>
      <c r="H128" s="125">
        <v>0</v>
      </c>
      <c r="I128" s="125">
        <v>0</v>
      </c>
      <c r="J128" s="229">
        <v>2023</v>
      </c>
    </row>
    <row r="129" spans="1:10">
      <c r="A129" s="124" t="s">
        <v>281</v>
      </c>
      <c r="B129" s="125">
        <v>50</v>
      </c>
      <c r="C129" s="125">
        <v>27</v>
      </c>
      <c r="D129" s="125">
        <v>18</v>
      </c>
      <c r="E129" s="125">
        <v>0</v>
      </c>
      <c r="F129" s="125">
        <v>0</v>
      </c>
      <c r="G129" s="125">
        <v>0</v>
      </c>
      <c r="H129" s="125">
        <v>0</v>
      </c>
      <c r="I129" s="125">
        <v>0</v>
      </c>
      <c r="J129" s="229">
        <v>2023</v>
      </c>
    </row>
    <row r="130" spans="1:10">
      <c r="A130" s="124" t="s">
        <v>282</v>
      </c>
      <c r="B130" s="125">
        <v>73</v>
      </c>
      <c r="C130" s="125">
        <v>27</v>
      </c>
      <c r="D130" s="125">
        <v>27</v>
      </c>
      <c r="E130" s="125">
        <v>0</v>
      </c>
      <c r="F130" s="125">
        <v>0</v>
      </c>
      <c r="G130" s="125">
        <v>0</v>
      </c>
      <c r="H130" s="125">
        <v>0</v>
      </c>
      <c r="I130" s="125">
        <v>0</v>
      </c>
      <c r="J130" s="229">
        <v>2023</v>
      </c>
    </row>
    <row r="131" spans="1:10">
      <c r="A131" s="124" t="s">
        <v>283</v>
      </c>
      <c r="B131" s="125">
        <v>82</v>
      </c>
      <c r="C131" s="125">
        <v>39</v>
      </c>
      <c r="D131" s="125">
        <v>30</v>
      </c>
      <c r="E131" s="125">
        <v>0</v>
      </c>
      <c r="F131" s="125">
        <v>0</v>
      </c>
      <c r="G131" s="125">
        <v>0</v>
      </c>
      <c r="H131" s="125">
        <v>0</v>
      </c>
      <c r="I131" s="125">
        <v>0</v>
      </c>
      <c r="J131" s="229">
        <v>2023</v>
      </c>
    </row>
    <row r="132" spans="1:10">
      <c r="A132" s="124" t="s">
        <v>284</v>
      </c>
      <c r="B132" s="125">
        <v>72</v>
      </c>
      <c r="C132" s="125">
        <v>39</v>
      </c>
      <c r="D132" s="125">
        <v>26</v>
      </c>
      <c r="E132" s="125">
        <v>0</v>
      </c>
      <c r="F132" s="125">
        <v>0</v>
      </c>
      <c r="G132" s="125">
        <v>0</v>
      </c>
      <c r="H132" s="125">
        <v>0</v>
      </c>
      <c r="I132" s="125">
        <v>0</v>
      </c>
      <c r="J132" s="229">
        <v>2023</v>
      </c>
    </row>
    <row r="133" spans="1:10">
      <c r="A133" s="124" t="s">
        <v>285</v>
      </c>
      <c r="B133" s="125">
        <v>105</v>
      </c>
      <c r="C133" s="125">
        <v>39</v>
      </c>
      <c r="D133" s="125">
        <v>38</v>
      </c>
      <c r="E133" s="125">
        <v>0</v>
      </c>
      <c r="F133" s="125">
        <v>0</v>
      </c>
      <c r="G133" s="125">
        <v>0</v>
      </c>
      <c r="H133" s="125">
        <v>0</v>
      </c>
      <c r="I133" s="125">
        <v>0</v>
      </c>
      <c r="J133" s="229">
        <v>2023</v>
      </c>
    </row>
    <row r="134" spans="1:10">
      <c r="A134" s="124" t="s">
        <v>286</v>
      </c>
      <c r="B134" s="125">
        <v>62</v>
      </c>
      <c r="C134" s="125">
        <v>30</v>
      </c>
      <c r="D134" s="125">
        <v>23</v>
      </c>
      <c r="E134" s="125">
        <v>0</v>
      </c>
      <c r="F134" s="125">
        <v>0</v>
      </c>
      <c r="G134" s="125">
        <v>0</v>
      </c>
      <c r="H134" s="125">
        <v>0</v>
      </c>
      <c r="I134" s="125">
        <v>0</v>
      </c>
      <c r="J134" s="229">
        <v>2023</v>
      </c>
    </row>
    <row r="135" spans="1:10">
      <c r="A135" s="124" t="s">
        <v>287</v>
      </c>
      <c r="B135" s="125">
        <v>54</v>
      </c>
      <c r="C135" s="125">
        <v>30</v>
      </c>
      <c r="D135" s="125">
        <v>20</v>
      </c>
      <c r="E135" s="125">
        <v>0</v>
      </c>
      <c r="F135" s="125">
        <v>0</v>
      </c>
      <c r="G135" s="125">
        <v>0</v>
      </c>
      <c r="H135" s="125">
        <v>0</v>
      </c>
      <c r="I135" s="125">
        <v>0</v>
      </c>
      <c r="J135" s="229">
        <v>2023</v>
      </c>
    </row>
    <row r="136" spans="1:10">
      <c r="A136" s="124" t="s">
        <v>288</v>
      </c>
      <c r="B136" s="125">
        <v>79</v>
      </c>
      <c r="C136" s="125">
        <v>30</v>
      </c>
      <c r="D136" s="125">
        <v>29</v>
      </c>
      <c r="E136" s="125">
        <v>0</v>
      </c>
      <c r="F136" s="125">
        <v>0</v>
      </c>
      <c r="G136" s="125">
        <v>0</v>
      </c>
      <c r="H136" s="125">
        <v>0</v>
      </c>
      <c r="I136" s="125">
        <v>0</v>
      </c>
      <c r="J136" s="229">
        <v>2023</v>
      </c>
    </row>
    <row r="137" spans="1:10">
      <c r="A137" s="124" t="s">
        <v>289</v>
      </c>
      <c r="B137" s="125">
        <v>95</v>
      </c>
      <c r="C137" s="125">
        <v>46</v>
      </c>
      <c r="D137" s="125">
        <v>35</v>
      </c>
      <c r="E137" s="125">
        <v>0</v>
      </c>
      <c r="F137" s="125">
        <v>0</v>
      </c>
      <c r="G137" s="125">
        <v>0</v>
      </c>
      <c r="H137" s="125">
        <v>0</v>
      </c>
      <c r="I137" s="125">
        <v>0</v>
      </c>
      <c r="J137" s="229">
        <v>2023</v>
      </c>
    </row>
    <row r="138" spans="1:10">
      <c r="A138" s="124" t="s">
        <v>290</v>
      </c>
      <c r="B138" s="125">
        <v>83</v>
      </c>
      <c r="C138" s="125">
        <v>46</v>
      </c>
      <c r="D138" s="125">
        <v>31</v>
      </c>
      <c r="E138" s="125">
        <v>0</v>
      </c>
      <c r="F138" s="125">
        <v>0</v>
      </c>
      <c r="G138" s="125">
        <v>0</v>
      </c>
      <c r="H138" s="125">
        <v>0</v>
      </c>
      <c r="I138" s="125">
        <v>0</v>
      </c>
      <c r="J138" s="229">
        <v>2023</v>
      </c>
    </row>
    <row r="139" spans="1:10">
      <c r="A139" s="124" t="s">
        <v>291</v>
      </c>
      <c r="B139" s="125">
        <v>121</v>
      </c>
      <c r="C139" s="125">
        <v>46</v>
      </c>
      <c r="D139" s="125">
        <v>45</v>
      </c>
      <c r="E139" s="125">
        <v>0</v>
      </c>
      <c r="F139" s="125">
        <v>0</v>
      </c>
      <c r="G139" s="125">
        <v>0</v>
      </c>
      <c r="H139" s="125">
        <v>0</v>
      </c>
      <c r="I139" s="125">
        <v>0</v>
      </c>
      <c r="J139" s="229">
        <v>2023</v>
      </c>
    </row>
    <row r="140" spans="1:10">
      <c r="A140" s="124" t="s">
        <v>292</v>
      </c>
      <c r="B140" s="125">
        <v>31</v>
      </c>
      <c r="C140" s="125">
        <v>15</v>
      </c>
      <c r="D140" s="125">
        <v>12</v>
      </c>
      <c r="E140" s="125">
        <v>0</v>
      </c>
      <c r="F140" s="125">
        <v>0</v>
      </c>
      <c r="G140" s="125">
        <v>0</v>
      </c>
      <c r="H140" s="125">
        <v>0</v>
      </c>
      <c r="I140" s="125">
        <v>0</v>
      </c>
      <c r="J140" s="229">
        <v>2023</v>
      </c>
    </row>
    <row r="141" spans="1:10">
      <c r="A141" s="124" t="s">
        <v>293</v>
      </c>
      <c r="B141" s="125">
        <v>27</v>
      </c>
      <c r="C141" s="125">
        <v>15</v>
      </c>
      <c r="D141" s="125">
        <v>11</v>
      </c>
      <c r="E141" s="125">
        <v>0</v>
      </c>
      <c r="F141" s="125">
        <v>0</v>
      </c>
      <c r="G141" s="125">
        <v>0</v>
      </c>
      <c r="H141" s="125">
        <v>0</v>
      </c>
      <c r="I141" s="125">
        <v>0</v>
      </c>
      <c r="J141" s="229">
        <v>2023</v>
      </c>
    </row>
    <row r="142" spans="1:10">
      <c r="A142" s="124" t="s">
        <v>294</v>
      </c>
      <c r="B142" s="125">
        <v>40</v>
      </c>
      <c r="C142" s="125">
        <v>15</v>
      </c>
      <c r="D142" s="125">
        <v>15</v>
      </c>
      <c r="E142" s="125">
        <v>0</v>
      </c>
      <c r="F142" s="125">
        <v>0</v>
      </c>
      <c r="G142" s="125">
        <v>0</v>
      </c>
      <c r="H142" s="125">
        <v>0</v>
      </c>
      <c r="I142" s="125">
        <v>0</v>
      </c>
      <c r="J142" s="229">
        <v>2023</v>
      </c>
    </row>
    <row r="143" spans="1:10">
      <c r="A143" s="124" t="s">
        <v>295</v>
      </c>
      <c r="B143" s="125">
        <v>0</v>
      </c>
      <c r="C143" s="125">
        <v>0</v>
      </c>
      <c r="D143" s="125">
        <v>0</v>
      </c>
      <c r="E143" s="125">
        <v>0</v>
      </c>
      <c r="F143" s="125">
        <v>0</v>
      </c>
      <c r="G143" s="125">
        <v>0</v>
      </c>
      <c r="H143" s="125">
        <v>0</v>
      </c>
      <c r="I143" s="125">
        <v>0</v>
      </c>
      <c r="J143" s="229">
        <v>2023</v>
      </c>
    </row>
    <row r="144" spans="1:10">
      <c r="A144" s="124" t="s">
        <v>296</v>
      </c>
      <c r="B144" s="125">
        <v>0</v>
      </c>
      <c r="C144" s="125">
        <v>0</v>
      </c>
      <c r="D144" s="125">
        <v>0</v>
      </c>
      <c r="E144" s="125">
        <v>0</v>
      </c>
      <c r="F144" s="125">
        <v>0</v>
      </c>
      <c r="G144" s="125">
        <v>0</v>
      </c>
      <c r="H144" s="125">
        <v>0</v>
      </c>
      <c r="I144" s="125">
        <v>0</v>
      </c>
      <c r="J144" s="229">
        <v>2023</v>
      </c>
    </row>
    <row r="145" spans="1:10">
      <c r="A145" s="124" t="s">
        <v>297</v>
      </c>
      <c r="B145" s="125">
        <v>0</v>
      </c>
      <c r="C145" s="125">
        <v>0</v>
      </c>
      <c r="D145" s="125">
        <v>0</v>
      </c>
      <c r="E145" s="125">
        <v>0</v>
      </c>
      <c r="F145" s="125">
        <v>0</v>
      </c>
      <c r="G145" s="125">
        <v>0</v>
      </c>
      <c r="H145" s="125">
        <v>0</v>
      </c>
      <c r="I145" s="125">
        <v>0</v>
      </c>
      <c r="J145" s="229">
        <v>2023</v>
      </c>
    </row>
    <row r="146" spans="1:10">
      <c r="A146" s="124" t="s">
        <v>298</v>
      </c>
      <c r="B146" s="125">
        <v>55</v>
      </c>
      <c r="C146" s="125">
        <v>52</v>
      </c>
      <c r="D146" s="125">
        <v>14</v>
      </c>
      <c r="E146" s="125">
        <v>0</v>
      </c>
      <c r="F146" s="125">
        <v>0</v>
      </c>
      <c r="G146" s="125">
        <v>0</v>
      </c>
      <c r="H146" s="125">
        <v>0</v>
      </c>
      <c r="I146" s="125">
        <v>0</v>
      </c>
      <c r="J146" s="229">
        <v>2023</v>
      </c>
    </row>
    <row r="147" spans="1:10">
      <c r="A147" s="124" t="s">
        <v>299</v>
      </c>
      <c r="B147" s="125">
        <v>79</v>
      </c>
      <c r="C147" s="125">
        <v>97</v>
      </c>
      <c r="D147" s="125">
        <v>20</v>
      </c>
      <c r="E147" s="125">
        <v>0</v>
      </c>
      <c r="F147" s="125">
        <v>0</v>
      </c>
      <c r="G147" s="125">
        <v>0</v>
      </c>
      <c r="H147" s="125">
        <v>0</v>
      </c>
      <c r="I147" s="125">
        <v>0</v>
      </c>
      <c r="J147" s="229">
        <v>2023</v>
      </c>
    </row>
    <row r="148" spans="1:10">
      <c r="A148" s="124" t="s">
        <v>300</v>
      </c>
      <c r="B148" s="125">
        <v>63</v>
      </c>
      <c r="C148" s="125">
        <v>57</v>
      </c>
      <c r="D148" s="125">
        <v>16</v>
      </c>
      <c r="E148" s="125">
        <v>0</v>
      </c>
      <c r="F148" s="125">
        <v>0</v>
      </c>
      <c r="G148" s="125">
        <v>0</v>
      </c>
      <c r="H148" s="125">
        <v>0</v>
      </c>
      <c r="I148" s="125">
        <v>0</v>
      </c>
      <c r="J148" s="229">
        <v>2023</v>
      </c>
    </row>
    <row r="149" spans="1:10">
      <c r="A149" s="124" t="s">
        <v>301</v>
      </c>
      <c r="B149" s="125">
        <v>90</v>
      </c>
      <c r="C149" s="125">
        <v>106</v>
      </c>
      <c r="D149" s="125">
        <v>23</v>
      </c>
      <c r="E149" s="125">
        <v>0</v>
      </c>
      <c r="F149" s="125">
        <v>0</v>
      </c>
      <c r="G149" s="125">
        <v>0</v>
      </c>
      <c r="H149" s="125">
        <v>0</v>
      </c>
      <c r="I149" s="125">
        <v>0</v>
      </c>
      <c r="J149" s="229">
        <v>2023</v>
      </c>
    </row>
    <row r="150" spans="1:10">
      <c r="A150" s="124" t="s">
        <v>302</v>
      </c>
      <c r="B150" s="125">
        <v>72</v>
      </c>
      <c r="C150" s="125">
        <v>61</v>
      </c>
      <c r="D150" s="125">
        <v>18</v>
      </c>
      <c r="E150" s="125">
        <v>0</v>
      </c>
      <c r="F150" s="125">
        <v>0</v>
      </c>
      <c r="G150" s="125">
        <v>0</v>
      </c>
      <c r="H150" s="125">
        <v>0</v>
      </c>
      <c r="I150" s="125">
        <v>0</v>
      </c>
      <c r="J150" s="229">
        <v>2023</v>
      </c>
    </row>
    <row r="151" spans="1:10">
      <c r="A151" s="124" t="s">
        <v>303</v>
      </c>
      <c r="B151" s="125">
        <v>102</v>
      </c>
      <c r="C151" s="125">
        <v>114</v>
      </c>
      <c r="D151" s="125">
        <v>25</v>
      </c>
      <c r="E151" s="125">
        <v>0</v>
      </c>
      <c r="F151" s="125">
        <v>0</v>
      </c>
      <c r="G151" s="125">
        <v>0</v>
      </c>
      <c r="H151" s="125">
        <v>0</v>
      </c>
      <c r="I151" s="125">
        <v>0</v>
      </c>
      <c r="J151" s="229">
        <v>2023</v>
      </c>
    </row>
    <row r="152" spans="1:10">
      <c r="A152" s="124" t="s">
        <v>304</v>
      </c>
      <c r="B152" s="125">
        <v>80</v>
      </c>
      <c r="C152" s="125">
        <v>66</v>
      </c>
      <c r="D152" s="125">
        <v>20</v>
      </c>
      <c r="E152" s="125">
        <v>0</v>
      </c>
      <c r="F152" s="125">
        <v>0</v>
      </c>
      <c r="G152" s="125">
        <v>0</v>
      </c>
      <c r="H152" s="125">
        <v>0</v>
      </c>
      <c r="I152" s="125">
        <v>0</v>
      </c>
      <c r="J152" s="229">
        <v>2023</v>
      </c>
    </row>
    <row r="153" spans="1:10">
      <c r="A153" s="124" t="s">
        <v>305</v>
      </c>
      <c r="B153" s="125">
        <v>113</v>
      </c>
      <c r="C153" s="125">
        <v>120</v>
      </c>
      <c r="D153" s="125">
        <v>28</v>
      </c>
      <c r="E153" s="125">
        <v>0</v>
      </c>
      <c r="F153" s="125">
        <v>0</v>
      </c>
      <c r="G153" s="125">
        <v>0</v>
      </c>
      <c r="H153" s="125">
        <v>0</v>
      </c>
      <c r="I153" s="125">
        <v>0</v>
      </c>
      <c r="J153" s="229">
        <v>2023</v>
      </c>
    </row>
    <row r="154" spans="1:10">
      <c r="A154" s="124" t="s">
        <v>306</v>
      </c>
      <c r="B154" s="125">
        <v>47</v>
      </c>
      <c r="C154" s="125">
        <v>47</v>
      </c>
      <c r="D154" s="125">
        <v>12</v>
      </c>
      <c r="E154" s="125">
        <v>0</v>
      </c>
      <c r="F154" s="125">
        <v>0</v>
      </c>
      <c r="G154" s="125">
        <v>0</v>
      </c>
      <c r="H154" s="125">
        <v>0</v>
      </c>
      <c r="I154" s="125">
        <v>0</v>
      </c>
      <c r="J154" s="229">
        <v>2023</v>
      </c>
    </row>
    <row r="155" spans="1:10" ht="15" thickBot="1">
      <c r="A155" s="310" t="s">
        <v>307</v>
      </c>
      <c r="B155" s="311">
        <v>0</v>
      </c>
      <c r="C155" s="311">
        <v>0</v>
      </c>
      <c r="D155" s="311">
        <v>0</v>
      </c>
      <c r="E155" s="311">
        <v>0</v>
      </c>
      <c r="F155" s="311">
        <v>0</v>
      </c>
      <c r="G155" s="311">
        <v>0</v>
      </c>
      <c r="H155" s="311">
        <v>0</v>
      </c>
      <c r="I155" s="311">
        <v>0</v>
      </c>
      <c r="J155" s="312">
        <v>2023</v>
      </c>
    </row>
    <row r="156" spans="1:10" ht="15" thickTop="1">
      <c r="A156" s="124" t="s">
        <v>383</v>
      </c>
      <c r="B156" s="125">
        <v>77</v>
      </c>
      <c r="C156" s="125">
        <v>90</v>
      </c>
      <c r="D156" s="125">
        <v>19</v>
      </c>
      <c r="E156" s="125">
        <v>62</v>
      </c>
      <c r="F156" s="125">
        <v>24</v>
      </c>
      <c r="G156" s="125">
        <v>30</v>
      </c>
      <c r="H156" s="125">
        <v>45</v>
      </c>
      <c r="I156" s="125">
        <v>0</v>
      </c>
      <c r="J156" s="229">
        <v>2024</v>
      </c>
    </row>
    <row r="157" spans="1:10">
      <c r="A157" s="124" t="s">
        <v>384</v>
      </c>
      <c r="B157" s="125">
        <v>110</v>
      </c>
      <c r="C157" s="125">
        <v>162</v>
      </c>
      <c r="D157" s="125">
        <v>27</v>
      </c>
      <c r="E157" s="125">
        <v>62</v>
      </c>
      <c r="F157" s="125">
        <v>24</v>
      </c>
      <c r="G157" s="125">
        <v>30</v>
      </c>
      <c r="H157" s="125">
        <v>45</v>
      </c>
      <c r="I157" s="125">
        <v>0</v>
      </c>
      <c r="J157" s="229">
        <v>2024</v>
      </c>
    </row>
    <row r="158" spans="1:10">
      <c r="A158" s="124" t="s">
        <v>385</v>
      </c>
      <c r="B158" s="125">
        <v>89</v>
      </c>
      <c r="C158" s="125">
        <v>99</v>
      </c>
      <c r="D158" s="125">
        <v>22</v>
      </c>
      <c r="E158" s="125">
        <v>62</v>
      </c>
      <c r="F158" s="125">
        <v>24</v>
      </c>
      <c r="G158" s="125">
        <v>30</v>
      </c>
      <c r="H158" s="125">
        <v>45</v>
      </c>
      <c r="I158" s="125">
        <v>0</v>
      </c>
      <c r="J158" s="229">
        <v>2024</v>
      </c>
    </row>
    <row r="159" spans="1:10">
      <c r="A159" s="124" t="s">
        <v>386</v>
      </c>
      <c r="B159" s="125">
        <v>126</v>
      </c>
      <c r="C159" s="125">
        <v>183</v>
      </c>
      <c r="D159" s="125">
        <v>32</v>
      </c>
      <c r="E159" s="125">
        <v>62</v>
      </c>
      <c r="F159" s="125">
        <v>24</v>
      </c>
      <c r="G159" s="125">
        <v>30</v>
      </c>
      <c r="H159" s="125">
        <v>45</v>
      </c>
      <c r="I159" s="125">
        <v>0</v>
      </c>
      <c r="J159" s="229">
        <v>2024</v>
      </c>
    </row>
    <row r="160" spans="1:10">
      <c r="A160" s="124" t="s">
        <v>387</v>
      </c>
      <c r="B160" s="125">
        <v>102</v>
      </c>
      <c r="C160" s="125">
        <v>108</v>
      </c>
      <c r="D160" s="125">
        <v>25</v>
      </c>
      <c r="E160" s="125">
        <v>62</v>
      </c>
      <c r="F160" s="125">
        <v>24</v>
      </c>
      <c r="G160" s="125">
        <v>30</v>
      </c>
      <c r="H160" s="125">
        <v>45</v>
      </c>
      <c r="I160" s="125">
        <v>0</v>
      </c>
      <c r="J160" s="229">
        <v>2024</v>
      </c>
    </row>
    <row r="161" spans="1:10">
      <c r="A161" s="124" t="s">
        <v>388</v>
      </c>
      <c r="B161" s="125">
        <v>143</v>
      </c>
      <c r="C161" s="125">
        <v>200</v>
      </c>
      <c r="D161" s="125">
        <v>36</v>
      </c>
      <c r="E161" s="125">
        <v>62</v>
      </c>
      <c r="F161" s="125">
        <v>24</v>
      </c>
      <c r="G161" s="125">
        <v>30</v>
      </c>
      <c r="H161" s="125">
        <v>45</v>
      </c>
      <c r="I161" s="125">
        <v>0</v>
      </c>
      <c r="J161" s="229">
        <v>2024</v>
      </c>
    </row>
    <row r="162" spans="1:10">
      <c r="A162" s="124" t="s">
        <v>389</v>
      </c>
      <c r="B162" s="125">
        <v>115</v>
      </c>
      <c r="C162" s="125">
        <v>118</v>
      </c>
      <c r="D162" s="125">
        <v>29</v>
      </c>
      <c r="E162" s="125">
        <v>62</v>
      </c>
      <c r="F162" s="125">
        <v>24</v>
      </c>
      <c r="G162" s="125">
        <v>30</v>
      </c>
      <c r="H162" s="125">
        <v>45</v>
      </c>
      <c r="I162" s="125">
        <v>0</v>
      </c>
      <c r="J162" s="229">
        <v>2024</v>
      </c>
    </row>
    <row r="163" spans="1:10">
      <c r="A163" s="124" t="s">
        <v>390</v>
      </c>
      <c r="B163" s="125">
        <v>161</v>
      </c>
      <c r="C163" s="125">
        <v>216</v>
      </c>
      <c r="D163" s="125">
        <v>40</v>
      </c>
      <c r="E163" s="125">
        <v>62</v>
      </c>
      <c r="F163" s="125">
        <v>24</v>
      </c>
      <c r="G163" s="125">
        <v>30</v>
      </c>
      <c r="H163" s="125">
        <v>45</v>
      </c>
      <c r="I163" s="125">
        <v>0</v>
      </c>
      <c r="J163" s="229">
        <v>2024</v>
      </c>
    </row>
    <row r="164" spans="1:10">
      <c r="A164" s="124" t="s">
        <v>391</v>
      </c>
      <c r="B164" s="125">
        <v>64</v>
      </c>
      <c r="C164" s="125">
        <v>80</v>
      </c>
      <c r="D164" s="125">
        <v>16</v>
      </c>
      <c r="E164" s="125">
        <v>62</v>
      </c>
      <c r="F164" s="125">
        <v>24</v>
      </c>
      <c r="G164" s="125">
        <v>30</v>
      </c>
      <c r="H164" s="125">
        <v>45</v>
      </c>
      <c r="I164" s="125">
        <v>0</v>
      </c>
      <c r="J164" s="229">
        <v>2024</v>
      </c>
    </row>
    <row r="165" spans="1:10">
      <c r="A165" s="124" t="s">
        <v>392</v>
      </c>
      <c r="B165" s="125">
        <v>0</v>
      </c>
      <c r="C165" s="125">
        <v>0</v>
      </c>
      <c r="D165" s="125">
        <v>0</v>
      </c>
      <c r="E165" s="125">
        <v>0</v>
      </c>
      <c r="F165" s="125">
        <v>0</v>
      </c>
      <c r="G165" s="125">
        <v>0</v>
      </c>
      <c r="H165" s="125">
        <v>0</v>
      </c>
      <c r="I165" s="125">
        <v>0</v>
      </c>
      <c r="J165" s="229">
        <v>2024</v>
      </c>
    </row>
    <row r="166" spans="1:10">
      <c r="A166" s="124" t="s">
        <v>393</v>
      </c>
      <c r="B166" s="125">
        <v>44</v>
      </c>
      <c r="C166" s="125">
        <v>35</v>
      </c>
      <c r="D166" s="125">
        <v>18</v>
      </c>
      <c r="E166" s="125">
        <v>72</v>
      </c>
      <c r="F166" s="125">
        <v>12</v>
      </c>
      <c r="G166" s="125">
        <v>30</v>
      </c>
      <c r="H166" s="125">
        <v>45</v>
      </c>
      <c r="I166" s="125">
        <v>0</v>
      </c>
      <c r="J166" s="229">
        <v>2024</v>
      </c>
    </row>
    <row r="167" spans="1:10">
      <c r="A167" s="124" t="s">
        <v>394</v>
      </c>
      <c r="B167" s="125">
        <v>53</v>
      </c>
      <c r="C167" s="125">
        <v>35</v>
      </c>
      <c r="D167" s="125">
        <v>15</v>
      </c>
      <c r="E167" s="125">
        <v>72</v>
      </c>
      <c r="F167" s="125">
        <v>12</v>
      </c>
      <c r="G167" s="125">
        <v>30</v>
      </c>
      <c r="H167" s="125">
        <v>45</v>
      </c>
      <c r="I167" s="125">
        <v>0</v>
      </c>
      <c r="J167" s="229">
        <v>2024</v>
      </c>
    </row>
    <row r="168" spans="1:10">
      <c r="A168" s="124" t="s">
        <v>395</v>
      </c>
      <c r="B168" s="125">
        <v>59</v>
      </c>
      <c r="C168" s="125">
        <v>54</v>
      </c>
      <c r="D168" s="125">
        <v>18</v>
      </c>
      <c r="E168" s="125">
        <v>72</v>
      </c>
      <c r="F168" s="125">
        <v>12</v>
      </c>
      <c r="G168" s="125">
        <v>30</v>
      </c>
      <c r="H168" s="125">
        <v>45</v>
      </c>
      <c r="I168" s="125">
        <v>0</v>
      </c>
      <c r="J168" s="229">
        <v>2024</v>
      </c>
    </row>
    <row r="169" spans="1:10">
      <c r="A169" s="124" t="s">
        <v>396</v>
      </c>
      <c r="B169" s="125">
        <v>64</v>
      </c>
      <c r="C169" s="125">
        <v>54</v>
      </c>
      <c r="D169" s="125">
        <v>16</v>
      </c>
      <c r="E169" s="125">
        <v>72</v>
      </c>
      <c r="F169" s="125">
        <v>12</v>
      </c>
      <c r="G169" s="125">
        <v>30</v>
      </c>
      <c r="H169" s="125">
        <v>45</v>
      </c>
      <c r="I169" s="125">
        <v>0</v>
      </c>
      <c r="J169" s="229">
        <v>2024</v>
      </c>
    </row>
    <row r="170" spans="1:10">
      <c r="A170" s="124" t="s">
        <v>397</v>
      </c>
      <c r="B170" s="125">
        <v>72</v>
      </c>
      <c r="C170" s="125">
        <v>59</v>
      </c>
      <c r="D170" s="125">
        <v>27</v>
      </c>
      <c r="E170" s="125">
        <v>72</v>
      </c>
      <c r="F170" s="125">
        <v>12</v>
      </c>
      <c r="G170" s="125">
        <v>30</v>
      </c>
      <c r="H170" s="125">
        <v>45</v>
      </c>
      <c r="I170" s="125">
        <v>0</v>
      </c>
      <c r="J170" s="229">
        <v>2024</v>
      </c>
    </row>
    <row r="171" spans="1:10">
      <c r="A171" s="124" t="s">
        <v>398</v>
      </c>
      <c r="B171" s="125">
        <v>79</v>
      </c>
      <c r="C171" s="125">
        <v>59</v>
      </c>
      <c r="D171" s="125">
        <v>16</v>
      </c>
      <c r="E171" s="125">
        <v>72</v>
      </c>
      <c r="F171" s="125">
        <v>12</v>
      </c>
      <c r="G171" s="125">
        <v>30</v>
      </c>
      <c r="H171" s="125">
        <v>45</v>
      </c>
      <c r="I171" s="125">
        <v>0</v>
      </c>
      <c r="J171" s="229">
        <v>2024</v>
      </c>
    </row>
    <row r="172" spans="1:10">
      <c r="A172" s="124" t="s">
        <v>399</v>
      </c>
      <c r="B172" s="125">
        <v>99</v>
      </c>
      <c r="C172" s="125">
        <v>91</v>
      </c>
      <c r="D172" s="125">
        <v>27</v>
      </c>
      <c r="E172" s="125">
        <v>72</v>
      </c>
      <c r="F172" s="125">
        <v>12</v>
      </c>
      <c r="G172" s="125">
        <v>30</v>
      </c>
      <c r="H172" s="125">
        <v>45</v>
      </c>
      <c r="I172" s="125">
        <v>0</v>
      </c>
      <c r="J172" s="229">
        <v>2024</v>
      </c>
    </row>
    <row r="173" spans="1:10">
      <c r="A173" s="124" t="s">
        <v>400</v>
      </c>
      <c r="B173" s="125">
        <v>95</v>
      </c>
      <c r="C173" s="125">
        <v>91</v>
      </c>
      <c r="D173" s="125">
        <v>19</v>
      </c>
      <c r="E173" s="125">
        <v>72</v>
      </c>
      <c r="F173" s="125">
        <v>12</v>
      </c>
      <c r="G173" s="125">
        <v>30</v>
      </c>
      <c r="H173" s="125">
        <v>45</v>
      </c>
      <c r="I173" s="125">
        <v>0</v>
      </c>
      <c r="J173" s="229">
        <v>2024</v>
      </c>
    </row>
    <row r="174" spans="1:10">
      <c r="A174" s="124" t="s">
        <v>401</v>
      </c>
      <c r="B174" s="125">
        <v>85</v>
      </c>
      <c r="C174" s="125">
        <v>60</v>
      </c>
      <c r="D174" s="125">
        <v>37</v>
      </c>
      <c r="E174" s="125">
        <v>72</v>
      </c>
      <c r="F174" s="125">
        <v>12</v>
      </c>
      <c r="G174" s="125">
        <v>30</v>
      </c>
      <c r="H174" s="125">
        <v>45</v>
      </c>
      <c r="I174" s="125">
        <v>0</v>
      </c>
      <c r="J174" s="229">
        <v>2024</v>
      </c>
    </row>
    <row r="175" spans="1:10">
      <c r="A175" s="124" t="s">
        <v>402</v>
      </c>
      <c r="B175" s="125">
        <v>86</v>
      </c>
      <c r="C175" s="125">
        <v>60</v>
      </c>
      <c r="D175" s="125">
        <v>17</v>
      </c>
      <c r="E175" s="125">
        <v>72</v>
      </c>
      <c r="F175" s="125">
        <v>12</v>
      </c>
      <c r="G175" s="125">
        <v>30</v>
      </c>
      <c r="H175" s="125">
        <v>45</v>
      </c>
      <c r="I175" s="125">
        <v>0</v>
      </c>
      <c r="J175" s="229">
        <v>2024</v>
      </c>
    </row>
    <row r="176" spans="1:10">
      <c r="A176" s="124" t="s">
        <v>403</v>
      </c>
      <c r="B176" s="125">
        <v>114</v>
      </c>
      <c r="C176" s="125">
        <v>93</v>
      </c>
      <c r="D176" s="125">
        <v>37</v>
      </c>
      <c r="E176" s="125">
        <v>72</v>
      </c>
      <c r="F176" s="125">
        <v>12</v>
      </c>
      <c r="G176" s="125">
        <v>30</v>
      </c>
      <c r="H176" s="125">
        <v>45</v>
      </c>
      <c r="I176" s="125">
        <v>0</v>
      </c>
      <c r="J176" s="229">
        <v>2024</v>
      </c>
    </row>
    <row r="177" spans="1:10">
      <c r="A177" s="124" t="s">
        <v>404</v>
      </c>
      <c r="B177" s="125">
        <v>97</v>
      </c>
      <c r="C177" s="125">
        <v>93</v>
      </c>
      <c r="D177" s="125">
        <v>20</v>
      </c>
      <c r="E177" s="125">
        <v>72</v>
      </c>
      <c r="F177" s="125">
        <v>12</v>
      </c>
      <c r="G177" s="125">
        <v>30</v>
      </c>
      <c r="H177" s="125">
        <v>45</v>
      </c>
      <c r="I177" s="125">
        <v>0</v>
      </c>
      <c r="J177" s="229">
        <v>2024</v>
      </c>
    </row>
    <row r="178" spans="1:10">
      <c r="A178" s="124" t="s">
        <v>405</v>
      </c>
      <c r="B178" s="125">
        <v>94</v>
      </c>
      <c r="C178" s="125">
        <v>73</v>
      </c>
      <c r="D178" s="125">
        <v>55</v>
      </c>
      <c r="E178" s="125">
        <v>72</v>
      </c>
      <c r="F178" s="125">
        <v>12</v>
      </c>
      <c r="G178" s="125">
        <v>30</v>
      </c>
      <c r="H178" s="125">
        <v>45</v>
      </c>
      <c r="I178" s="125">
        <v>0</v>
      </c>
      <c r="J178" s="229">
        <v>2024</v>
      </c>
    </row>
    <row r="179" spans="1:10">
      <c r="A179" s="124" t="s">
        <v>406</v>
      </c>
      <c r="B179" s="125">
        <v>102</v>
      </c>
      <c r="C179" s="125">
        <v>73</v>
      </c>
      <c r="D179" s="125">
        <v>18</v>
      </c>
      <c r="E179" s="125">
        <v>72</v>
      </c>
      <c r="F179" s="125">
        <v>12</v>
      </c>
      <c r="G179" s="125">
        <v>30</v>
      </c>
      <c r="H179" s="125">
        <v>45</v>
      </c>
      <c r="I179" s="125">
        <v>0</v>
      </c>
      <c r="J179" s="229">
        <v>2024</v>
      </c>
    </row>
    <row r="180" spans="1:10">
      <c r="A180" s="124" t="s">
        <v>407</v>
      </c>
      <c r="B180" s="125">
        <v>128</v>
      </c>
      <c r="C180" s="125">
        <v>112</v>
      </c>
      <c r="D180" s="125">
        <v>55</v>
      </c>
      <c r="E180" s="125">
        <v>72</v>
      </c>
      <c r="F180" s="125">
        <v>12</v>
      </c>
      <c r="G180" s="125">
        <v>30</v>
      </c>
      <c r="H180" s="125">
        <v>45</v>
      </c>
      <c r="I180" s="125">
        <v>0</v>
      </c>
      <c r="J180" s="229">
        <v>2024</v>
      </c>
    </row>
    <row r="181" spans="1:10">
      <c r="A181" s="124" t="s">
        <v>408</v>
      </c>
      <c r="B181" s="125">
        <v>117</v>
      </c>
      <c r="C181" s="125">
        <v>112</v>
      </c>
      <c r="D181" s="125">
        <v>29</v>
      </c>
      <c r="E181" s="125">
        <v>72</v>
      </c>
      <c r="F181" s="125">
        <v>12</v>
      </c>
      <c r="G181" s="125">
        <v>30</v>
      </c>
      <c r="H181" s="125">
        <v>45</v>
      </c>
      <c r="I181" s="125">
        <v>0</v>
      </c>
      <c r="J181" s="229">
        <v>2024</v>
      </c>
    </row>
    <row r="182" spans="1:10">
      <c r="A182" s="124" t="s">
        <v>409</v>
      </c>
      <c r="B182" s="125">
        <v>94</v>
      </c>
      <c r="C182" s="125">
        <v>73</v>
      </c>
      <c r="D182" s="125">
        <v>55</v>
      </c>
      <c r="E182" s="125">
        <v>72</v>
      </c>
      <c r="F182" s="125">
        <v>12</v>
      </c>
      <c r="G182" s="125">
        <v>30</v>
      </c>
      <c r="H182" s="125">
        <v>45</v>
      </c>
      <c r="I182" s="125">
        <v>0</v>
      </c>
      <c r="J182" s="229">
        <v>2024</v>
      </c>
    </row>
    <row r="183" spans="1:10">
      <c r="A183" s="124" t="s">
        <v>410</v>
      </c>
      <c r="B183" s="125">
        <v>102</v>
      </c>
      <c r="C183" s="125">
        <v>73</v>
      </c>
      <c r="D183" s="125">
        <v>18</v>
      </c>
      <c r="E183" s="125">
        <v>72</v>
      </c>
      <c r="F183" s="125">
        <v>12</v>
      </c>
      <c r="G183" s="125">
        <v>30</v>
      </c>
      <c r="H183" s="125">
        <v>45</v>
      </c>
      <c r="I183" s="125">
        <v>0</v>
      </c>
      <c r="J183" s="229">
        <v>2024</v>
      </c>
    </row>
    <row r="184" spans="1:10">
      <c r="A184" s="124" t="s">
        <v>411</v>
      </c>
      <c r="B184" s="125">
        <v>133</v>
      </c>
      <c r="C184" s="125">
        <v>112</v>
      </c>
      <c r="D184" s="125">
        <v>57</v>
      </c>
      <c r="E184" s="125">
        <v>72</v>
      </c>
      <c r="F184" s="125">
        <v>12</v>
      </c>
      <c r="G184" s="125">
        <v>30</v>
      </c>
      <c r="H184" s="125">
        <v>45</v>
      </c>
      <c r="I184" s="125">
        <v>0</v>
      </c>
      <c r="J184" s="229">
        <v>2024</v>
      </c>
    </row>
    <row r="185" spans="1:10">
      <c r="A185" s="124" t="s">
        <v>412</v>
      </c>
      <c r="B185" s="125">
        <v>122</v>
      </c>
      <c r="C185" s="125">
        <v>112</v>
      </c>
      <c r="D185" s="125">
        <v>30</v>
      </c>
      <c r="E185" s="125">
        <v>72</v>
      </c>
      <c r="F185" s="125">
        <v>12</v>
      </c>
      <c r="G185" s="125">
        <v>30</v>
      </c>
      <c r="H185" s="125">
        <v>45</v>
      </c>
      <c r="I185" s="125">
        <v>0</v>
      </c>
      <c r="J185" s="229">
        <v>2024</v>
      </c>
    </row>
    <row r="186" spans="1:10">
      <c r="A186" s="124" t="s">
        <v>413</v>
      </c>
      <c r="B186" s="125">
        <v>37</v>
      </c>
      <c r="C186" s="125">
        <v>31</v>
      </c>
      <c r="D186" s="125">
        <v>12</v>
      </c>
      <c r="E186" s="125">
        <v>72</v>
      </c>
      <c r="F186" s="125">
        <v>12</v>
      </c>
      <c r="G186" s="125">
        <v>30</v>
      </c>
      <c r="H186" s="125">
        <v>45</v>
      </c>
      <c r="I186" s="125">
        <v>0</v>
      </c>
      <c r="J186" s="229">
        <v>2024</v>
      </c>
    </row>
    <row r="187" spans="1:10">
      <c r="A187" s="124" t="s">
        <v>414</v>
      </c>
      <c r="B187" s="125">
        <v>44</v>
      </c>
      <c r="C187" s="125">
        <v>31</v>
      </c>
      <c r="D187" s="125">
        <v>14</v>
      </c>
      <c r="E187" s="125">
        <v>72</v>
      </c>
      <c r="F187" s="125">
        <v>12</v>
      </c>
      <c r="G187" s="125">
        <v>30</v>
      </c>
      <c r="H187" s="125">
        <v>45</v>
      </c>
      <c r="I187" s="125">
        <v>0</v>
      </c>
      <c r="J187" s="229">
        <v>2024</v>
      </c>
    </row>
    <row r="188" spans="1:10">
      <c r="A188" s="124" t="s">
        <v>415</v>
      </c>
      <c r="B188" s="125">
        <v>0</v>
      </c>
      <c r="C188" s="125">
        <v>0</v>
      </c>
      <c r="D188" s="125">
        <v>0</v>
      </c>
      <c r="E188" s="125">
        <v>72</v>
      </c>
      <c r="F188" s="125">
        <v>12</v>
      </c>
      <c r="G188" s="125">
        <v>30</v>
      </c>
      <c r="H188" s="125">
        <v>45</v>
      </c>
      <c r="I188" s="125">
        <v>0</v>
      </c>
      <c r="J188" s="229">
        <v>2024</v>
      </c>
    </row>
    <row r="189" spans="1:10">
      <c r="A189" s="124" t="s">
        <v>416</v>
      </c>
      <c r="B189" s="125">
        <v>0</v>
      </c>
      <c r="C189" s="125">
        <v>0</v>
      </c>
      <c r="D189" s="125">
        <v>0</v>
      </c>
      <c r="E189" s="125">
        <v>72</v>
      </c>
      <c r="F189" s="125">
        <v>12</v>
      </c>
      <c r="G189" s="125">
        <v>30</v>
      </c>
      <c r="H189" s="125">
        <v>45</v>
      </c>
      <c r="I189" s="125">
        <v>0</v>
      </c>
      <c r="J189" s="229">
        <v>2024</v>
      </c>
    </row>
    <row r="190" spans="1:10">
      <c r="A190" s="124" t="s">
        <v>417</v>
      </c>
      <c r="B190" s="125">
        <v>46</v>
      </c>
      <c r="C190" s="125">
        <v>32</v>
      </c>
      <c r="D190" s="125">
        <v>12</v>
      </c>
      <c r="E190" s="125">
        <v>0</v>
      </c>
      <c r="F190" s="125">
        <v>0</v>
      </c>
      <c r="G190" s="125">
        <v>0</v>
      </c>
      <c r="H190" s="125">
        <v>0</v>
      </c>
      <c r="I190" s="125">
        <v>0</v>
      </c>
      <c r="J190" s="229">
        <v>2024</v>
      </c>
    </row>
    <row r="191" spans="1:10">
      <c r="A191" s="124" t="s">
        <v>418</v>
      </c>
      <c r="B191" s="125">
        <v>67</v>
      </c>
      <c r="C191" s="125">
        <v>58</v>
      </c>
      <c r="D191" s="125">
        <v>17</v>
      </c>
      <c r="E191" s="125">
        <v>0</v>
      </c>
      <c r="F191" s="125">
        <v>0</v>
      </c>
      <c r="G191" s="125">
        <v>0</v>
      </c>
      <c r="H191" s="125">
        <v>0</v>
      </c>
      <c r="I191" s="125">
        <v>0</v>
      </c>
      <c r="J191" s="229">
        <v>2024</v>
      </c>
    </row>
    <row r="192" spans="1:10">
      <c r="A192" s="124" t="s">
        <v>419</v>
      </c>
      <c r="B192" s="125">
        <v>56</v>
      </c>
      <c r="C192" s="125">
        <v>36</v>
      </c>
      <c r="D192" s="125">
        <v>14</v>
      </c>
      <c r="E192" s="125">
        <v>0</v>
      </c>
      <c r="F192" s="125">
        <v>0</v>
      </c>
      <c r="G192" s="125">
        <v>0</v>
      </c>
      <c r="H192" s="125">
        <v>0</v>
      </c>
      <c r="I192" s="125">
        <v>0</v>
      </c>
      <c r="J192" s="229">
        <v>2024</v>
      </c>
    </row>
    <row r="193" spans="1:10">
      <c r="A193" s="124" t="s">
        <v>420</v>
      </c>
      <c r="B193" s="125">
        <v>81</v>
      </c>
      <c r="C193" s="125">
        <v>68</v>
      </c>
      <c r="D193" s="125">
        <v>20</v>
      </c>
      <c r="E193" s="125">
        <v>0</v>
      </c>
      <c r="F193" s="125">
        <v>0</v>
      </c>
      <c r="G193" s="125">
        <v>0</v>
      </c>
      <c r="H193" s="125">
        <v>0</v>
      </c>
      <c r="I193" s="125">
        <v>0</v>
      </c>
      <c r="J193" s="229">
        <v>2024</v>
      </c>
    </row>
    <row r="194" spans="1:10">
      <c r="A194" s="124" t="s">
        <v>421</v>
      </c>
      <c r="B194" s="125">
        <v>66</v>
      </c>
      <c r="C194" s="125">
        <v>42</v>
      </c>
      <c r="D194" s="125">
        <v>16</v>
      </c>
      <c r="E194" s="125">
        <v>0</v>
      </c>
      <c r="F194" s="125">
        <v>0</v>
      </c>
      <c r="G194" s="125">
        <v>0</v>
      </c>
      <c r="H194" s="125">
        <v>0</v>
      </c>
      <c r="I194" s="125">
        <v>0</v>
      </c>
      <c r="J194" s="229">
        <v>2024</v>
      </c>
    </row>
    <row r="195" spans="1:10">
      <c r="A195" s="124" t="s">
        <v>422</v>
      </c>
      <c r="B195" s="125">
        <v>94</v>
      </c>
      <c r="C195" s="125">
        <v>77</v>
      </c>
      <c r="D195" s="125">
        <v>23</v>
      </c>
      <c r="E195" s="125">
        <v>0</v>
      </c>
      <c r="F195" s="125">
        <v>0</v>
      </c>
      <c r="G195" s="125">
        <v>0</v>
      </c>
      <c r="H195" s="125">
        <v>0</v>
      </c>
      <c r="I195" s="125">
        <v>0</v>
      </c>
      <c r="J195" s="229">
        <v>2024</v>
      </c>
    </row>
    <row r="196" spans="1:10">
      <c r="A196" s="124" t="s">
        <v>423</v>
      </c>
      <c r="B196" s="125">
        <v>75</v>
      </c>
      <c r="C196" s="125">
        <v>48</v>
      </c>
      <c r="D196" s="125">
        <v>16</v>
      </c>
      <c r="E196" s="125">
        <v>0</v>
      </c>
      <c r="F196" s="125">
        <v>0</v>
      </c>
      <c r="G196" s="125">
        <v>0</v>
      </c>
      <c r="H196" s="125">
        <v>0</v>
      </c>
      <c r="I196" s="125">
        <v>0</v>
      </c>
      <c r="J196" s="229">
        <v>2024</v>
      </c>
    </row>
    <row r="197" spans="1:10">
      <c r="A197" s="124" t="s">
        <v>424</v>
      </c>
      <c r="B197" s="125">
        <v>110</v>
      </c>
      <c r="C197" s="125">
        <v>87</v>
      </c>
      <c r="D197" s="125">
        <v>28</v>
      </c>
      <c r="E197" s="125">
        <v>0</v>
      </c>
      <c r="F197" s="125">
        <v>0</v>
      </c>
      <c r="G197" s="125">
        <v>0</v>
      </c>
      <c r="H197" s="125">
        <v>0</v>
      </c>
      <c r="I197" s="125">
        <v>0</v>
      </c>
      <c r="J197" s="229">
        <v>2024</v>
      </c>
    </row>
    <row r="198" spans="1:10">
      <c r="A198" s="124" t="s">
        <v>425</v>
      </c>
      <c r="B198" s="125">
        <v>37</v>
      </c>
      <c r="C198" s="125">
        <v>26</v>
      </c>
      <c r="D198" s="125">
        <v>9</v>
      </c>
      <c r="E198" s="125">
        <v>0</v>
      </c>
      <c r="F198" s="125">
        <v>0</v>
      </c>
      <c r="G198" s="125">
        <v>0</v>
      </c>
      <c r="H198" s="125">
        <v>0</v>
      </c>
      <c r="I198" s="125">
        <v>0</v>
      </c>
      <c r="J198" s="229">
        <v>2024</v>
      </c>
    </row>
    <row r="199" spans="1:10">
      <c r="A199" s="124" t="s">
        <v>426</v>
      </c>
      <c r="B199" s="125">
        <v>0</v>
      </c>
      <c r="C199" s="125">
        <v>0</v>
      </c>
      <c r="D199" s="125">
        <v>0</v>
      </c>
      <c r="E199" s="125">
        <v>0</v>
      </c>
      <c r="F199" s="125">
        <v>0</v>
      </c>
      <c r="G199" s="125">
        <v>0</v>
      </c>
      <c r="H199" s="125">
        <v>0</v>
      </c>
      <c r="I199" s="125">
        <v>0</v>
      </c>
      <c r="J199" s="229">
        <v>2024</v>
      </c>
    </row>
    <row r="200" spans="1:10">
      <c r="A200" s="124" t="s">
        <v>427</v>
      </c>
      <c r="B200" s="125">
        <v>75</v>
      </c>
      <c r="C200" s="125">
        <v>21</v>
      </c>
      <c r="D200" s="125">
        <v>15</v>
      </c>
      <c r="E200" s="125">
        <v>0</v>
      </c>
      <c r="F200" s="125">
        <v>0</v>
      </c>
      <c r="G200" s="125">
        <v>0</v>
      </c>
      <c r="H200" s="125">
        <v>0</v>
      </c>
      <c r="I200" s="125">
        <v>0</v>
      </c>
      <c r="J200" s="229">
        <v>2024</v>
      </c>
    </row>
    <row r="201" spans="1:10">
      <c r="A201" s="124" t="s">
        <v>428</v>
      </c>
      <c r="B201" s="125">
        <v>89</v>
      </c>
      <c r="C201" s="125">
        <v>24</v>
      </c>
      <c r="D201" s="125">
        <v>18</v>
      </c>
      <c r="E201" s="125">
        <v>0</v>
      </c>
      <c r="F201" s="125">
        <v>0</v>
      </c>
      <c r="G201" s="125">
        <v>0</v>
      </c>
      <c r="H201" s="125">
        <v>0</v>
      </c>
      <c r="I201" s="125">
        <v>0</v>
      </c>
      <c r="J201" s="229">
        <v>2024</v>
      </c>
    </row>
    <row r="202" spans="1:10">
      <c r="A202" s="124" t="s">
        <v>429</v>
      </c>
      <c r="B202" s="125">
        <v>98</v>
      </c>
      <c r="C202" s="125">
        <v>27</v>
      </c>
      <c r="D202" s="125">
        <v>19</v>
      </c>
      <c r="E202" s="125">
        <v>0</v>
      </c>
      <c r="F202" s="125">
        <v>0</v>
      </c>
      <c r="G202" s="125">
        <v>0</v>
      </c>
      <c r="H202" s="125">
        <v>0</v>
      </c>
      <c r="I202" s="125">
        <v>0</v>
      </c>
      <c r="J202" s="229">
        <v>2024</v>
      </c>
    </row>
    <row r="203" spans="1:10">
      <c r="A203" s="124" t="s">
        <v>430</v>
      </c>
      <c r="B203" s="125">
        <v>110</v>
      </c>
      <c r="C203" s="125">
        <v>30</v>
      </c>
      <c r="D203" s="125">
        <v>22</v>
      </c>
      <c r="E203" s="125">
        <v>0</v>
      </c>
      <c r="F203" s="125">
        <v>0</v>
      </c>
      <c r="G203" s="125">
        <v>0</v>
      </c>
      <c r="H203" s="125">
        <v>0</v>
      </c>
      <c r="I203" s="125">
        <v>0</v>
      </c>
      <c r="J203" s="229">
        <v>2024</v>
      </c>
    </row>
    <row r="204" spans="1:10">
      <c r="A204" s="124" t="s">
        <v>431</v>
      </c>
      <c r="B204" s="125">
        <v>105</v>
      </c>
      <c r="C204" s="125">
        <v>29</v>
      </c>
      <c r="D204" s="125">
        <v>21</v>
      </c>
      <c r="E204" s="125">
        <v>0</v>
      </c>
      <c r="F204" s="125">
        <v>0</v>
      </c>
      <c r="G204" s="125">
        <v>0</v>
      </c>
      <c r="H204" s="125">
        <v>0</v>
      </c>
      <c r="I204" s="125">
        <v>0</v>
      </c>
      <c r="J204" s="229">
        <v>2024</v>
      </c>
    </row>
    <row r="205" spans="1:10">
      <c r="A205" s="124" t="s">
        <v>432</v>
      </c>
      <c r="B205" s="125">
        <v>114</v>
      </c>
      <c r="C205" s="125">
        <v>32</v>
      </c>
      <c r="D205" s="125">
        <v>23</v>
      </c>
      <c r="E205" s="125">
        <v>0</v>
      </c>
      <c r="F205" s="125">
        <v>0</v>
      </c>
      <c r="G205" s="125">
        <v>0</v>
      </c>
      <c r="H205" s="125">
        <v>0</v>
      </c>
      <c r="I205" s="125">
        <v>0</v>
      </c>
      <c r="J205" s="229">
        <v>2024</v>
      </c>
    </row>
    <row r="206" spans="1:10">
      <c r="A206" s="124" t="s">
        <v>433</v>
      </c>
      <c r="B206" s="125">
        <v>107</v>
      </c>
      <c r="C206" s="125">
        <v>30</v>
      </c>
      <c r="D206" s="125">
        <v>21</v>
      </c>
      <c r="E206" s="125">
        <v>0</v>
      </c>
      <c r="F206" s="125">
        <v>0</v>
      </c>
      <c r="G206" s="125">
        <v>0</v>
      </c>
      <c r="H206" s="125">
        <v>0</v>
      </c>
      <c r="I206" s="125">
        <v>0</v>
      </c>
      <c r="J206" s="229">
        <v>2024</v>
      </c>
    </row>
    <row r="207" spans="1:10">
      <c r="A207" s="124" t="s">
        <v>434</v>
      </c>
      <c r="B207" s="125">
        <v>121</v>
      </c>
      <c r="C207" s="125">
        <v>33</v>
      </c>
      <c r="D207" s="125">
        <v>24</v>
      </c>
      <c r="E207" s="125">
        <v>0</v>
      </c>
      <c r="F207" s="125">
        <v>0</v>
      </c>
      <c r="G207" s="125">
        <v>0</v>
      </c>
      <c r="H207" s="125">
        <v>0</v>
      </c>
      <c r="I207" s="125">
        <v>0</v>
      </c>
      <c r="J207" s="229">
        <v>2024</v>
      </c>
    </row>
    <row r="208" spans="1:10">
      <c r="A208" s="124" t="s">
        <v>435</v>
      </c>
      <c r="B208" s="125">
        <v>58</v>
      </c>
      <c r="C208" s="125">
        <v>16</v>
      </c>
      <c r="D208" s="125">
        <v>12</v>
      </c>
      <c r="E208" s="125">
        <v>0</v>
      </c>
      <c r="F208" s="125">
        <v>0</v>
      </c>
      <c r="G208" s="125">
        <v>0</v>
      </c>
      <c r="H208" s="125">
        <v>0</v>
      </c>
      <c r="I208" s="125">
        <v>0</v>
      </c>
      <c r="J208" s="229">
        <v>2024</v>
      </c>
    </row>
    <row r="209" spans="1:10">
      <c r="A209" s="124" t="s">
        <v>436</v>
      </c>
      <c r="B209" s="125">
        <v>0</v>
      </c>
      <c r="C209" s="125">
        <v>0</v>
      </c>
      <c r="D209" s="125">
        <v>0</v>
      </c>
      <c r="E209" s="125">
        <v>0</v>
      </c>
      <c r="F209" s="125">
        <v>0</v>
      </c>
      <c r="G209" s="125">
        <v>0</v>
      </c>
      <c r="H209" s="125">
        <v>0</v>
      </c>
      <c r="I209" s="125">
        <v>0</v>
      </c>
      <c r="J209" s="229">
        <v>2024</v>
      </c>
    </row>
    <row r="210" spans="1:10">
      <c r="A210" s="124" t="s">
        <v>437</v>
      </c>
      <c r="B210" s="125">
        <v>101</v>
      </c>
      <c r="C210" s="125">
        <v>44</v>
      </c>
      <c r="D210" s="125">
        <v>37</v>
      </c>
      <c r="E210" s="125">
        <v>69</v>
      </c>
      <c r="F210" s="125">
        <v>14</v>
      </c>
      <c r="G210" s="125">
        <v>30</v>
      </c>
      <c r="H210" s="125">
        <v>45</v>
      </c>
      <c r="I210" s="125">
        <v>35</v>
      </c>
      <c r="J210" s="229">
        <v>2024</v>
      </c>
    </row>
    <row r="211" spans="1:10">
      <c r="A211" s="124" t="s">
        <v>438</v>
      </c>
      <c r="B211" s="125">
        <v>65</v>
      </c>
      <c r="C211" s="125">
        <v>44</v>
      </c>
      <c r="D211" s="125">
        <v>13</v>
      </c>
      <c r="E211" s="125">
        <v>69</v>
      </c>
      <c r="F211" s="125">
        <v>14</v>
      </c>
      <c r="G211" s="125">
        <v>30</v>
      </c>
      <c r="H211" s="125">
        <v>45</v>
      </c>
      <c r="I211" s="125">
        <v>35</v>
      </c>
      <c r="J211" s="229">
        <v>2024</v>
      </c>
    </row>
    <row r="212" spans="1:10">
      <c r="A212" s="124" t="s">
        <v>439</v>
      </c>
      <c r="B212" s="125">
        <v>128</v>
      </c>
      <c r="C212" s="125">
        <v>47</v>
      </c>
      <c r="D212" s="125">
        <v>39</v>
      </c>
      <c r="E212" s="125">
        <v>69</v>
      </c>
      <c r="F212" s="125">
        <v>14</v>
      </c>
      <c r="G212" s="125">
        <v>30</v>
      </c>
      <c r="H212" s="125">
        <v>45</v>
      </c>
      <c r="I212" s="125">
        <v>35</v>
      </c>
      <c r="J212" s="229">
        <v>2024</v>
      </c>
    </row>
    <row r="213" spans="1:10">
      <c r="A213" s="124" t="s">
        <v>440</v>
      </c>
      <c r="B213" s="125">
        <v>76</v>
      </c>
      <c r="C213" s="125">
        <v>47</v>
      </c>
      <c r="D213" s="125">
        <v>16</v>
      </c>
      <c r="E213" s="125">
        <v>69</v>
      </c>
      <c r="F213" s="125">
        <v>14</v>
      </c>
      <c r="G213" s="125">
        <v>30</v>
      </c>
      <c r="H213" s="125">
        <v>45</v>
      </c>
      <c r="I213" s="125">
        <v>35</v>
      </c>
      <c r="J213" s="229">
        <v>2024</v>
      </c>
    </row>
    <row r="214" spans="1:10">
      <c r="A214" s="124" t="s">
        <v>441</v>
      </c>
      <c r="B214" s="125">
        <v>151</v>
      </c>
      <c r="C214" s="125">
        <v>66</v>
      </c>
      <c r="D214" s="125">
        <v>55</v>
      </c>
      <c r="E214" s="125">
        <v>69</v>
      </c>
      <c r="F214" s="125">
        <v>14</v>
      </c>
      <c r="G214" s="125">
        <v>30</v>
      </c>
      <c r="H214" s="125">
        <v>45</v>
      </c>
      <c r="I214" s="125">
        <v>35</v>
      </c>
      <c r="J214" s="229">
        <v>2024</v>
      </c>
    </row>
    <row r="215" spans="1:10">
      <c r="A215" s="124" t="s">
        <v>442</v>
      </c>
      <c r="B215" s="125">
        <v>87</v>
      </c>
      <c r="C215" s="125">
        <v>66</v>
      </c>
      <c r="D215" s="125">
        <v>21</v>
      </c>
      <c r="E215" s="125">
        <v>69</v>
      </c>
      <c r="F215" s="125">
        <v>14</v>
      </c>
      <c r="G215" s="125">
        <v>30</v>
      </c>
      <c r="H215" s="125">
        <v>45</v>
      </c>
      <c r="I215" s="125">
        <v>35</v>
      </c>
      <c r="J215" s="229">
        <v>2024</v>
      </c>
    </row>
    <row r="216" spans="1:10">
      <c r="A216" s="124" t="s">
        <v>443</v>
      </c>
      <c r="B216" s="125">
        <v>220</v>
      </c>
      <c r="C216" s="125">
        <v>81</v>
      </c>
      <c r="D216" s="125">
        <v>66</v>
      </c>
      <c r="E216" s="125">
        <v>69</v>
      </c>
      <c r="F216" s="125">
        <v>14</v>
      </c>
      <c r="G216" s="125">
        <v>30</v>
      </c>
      <c r="H216" s="125">
        <v>45</v>
      </c>
      <c r="I216" s="125">
        <v>35</v>
      </c>
      <c r="J216" s="229">
        <v>2024</v>
      </c>
    </row>
    <row r="217" spans="1:10">
      <c r="A217" s="124" t="s">
        <v>444</v>
      </c>
      <c r="B217" s="125">
        <v>106</v>
      </c>
      <c r="C217" s="125">
        <v>81</v>
      </c>
      <c r="D217" s="125">
        <v>26</v>
      </c>
      <c r="E217" s="125">
        <v>69</v>
      </c>
      <c r="F217" s="125">
        <v>14</v>
      </c>
      <c r="G217" s="125">
        <v>30</v>
      </c>
      <c r="H217" s="125">
        <v>45</v>
      </c>
      <c r="I217" s="125">
        <v>35</v>
      </c>
      <c r="J217" s="229">
        <v>2024</v>
      </c>
    </row>
    <row r="218" spans="1:10">
      <c r="A218" s="124" t="s">
        <v>445</v>
      </c>
      <c r="B218" s="125">
        <v>193</v>
      </c>
      <c r="C218" s="125">
        <v>84</v>
      </c>
      <c r="D218" s="125">
        <v>70</v>
      </c>
      <c r="E218" s="125">
        <v>69</v>
      </c>
      <c r="F218" s="125">
        <v>14</v>
      </c>
      <c r="G218" s="125">
        <v>30</v>
      </c>
      <c r="H218" s="125">
        <v>45</v>
      </c>
      <c r="I218" s="125">
        <v>35</v>
      </c>
      <c r="J218" s="229">
        <v>2024</v>
      </c>
    </row>
    <row r="219" spans="1:10">
      <c r="A219" s="124" t="s">
        <v>446</v>
      </c>
      <c r="B219" s="125">
        <v>102</v>
      </c>
      <c r="C219" s="125">
        <v>84</v>
      </c>
      <c r="D219" s="125">
        <v>26</v>
      </c>
      <c r="E219" s="125">
        <v>69</v>
      </c>
      <c r="F219" s="125">
        <v>14</v>
      </c>
      <c r="G219" s="125">
        <v>30</v>
      </c>
      <c r="H219" s="125">
        <v>45</v>
      </c>
      <c r="I219" s="125">
        <v>35</v>
      </c>
      <c r="J219" s="229">
        <v>2024</v>
      </c>
    </row>
    <row r="220" spans="1:10">
      <c r="A220" s="124" t="s">
        <v>447</v>
      </c>
      <c r="B220" s="125">
        <v>248</v>
      </c>
      <c r="C220" s="125">
        <v>91</v>
      </c>
      <c r="D220" s="125">
        <v>74</v>
      </c>
      <c r="E220" s="125">
        <v>69</v>
      </c>
      <c r="F220" s="125">
        <v>14</v>
      </c>
      <c r="G220" s="125">
        <v>30</v>
      </c>
      <c r="H220" s="125">
        <v>45</v>
      </c>
      <c r="I220" s="125">
        <v>35</v>
      </c>
      <c r="J220" s="229">
        <v>2024</v>
      </c>
    </row>
    <row r="221" spans="1:10">
      <c r="A221" s="124" t="s">
        <v>448</v>
      </c>
      <c r="B221" s="125">
        <v>116</v>
      </c>
      <c r="C221" s="125">
        <v>91</v>
      </c>
      <c r="D221" s="125">
        <v>29</v>
      </c>
      <c r="E221" s="125">
        <v>69</v>
      </c>
      <c r="F221" s="125">
        <v>14</v>
      </c>
      <c r="G221" s="125">
        <v>30</v>
      </c>
      <c r="H221" s="125">
        <v>45</v>
      </c>
      <c r="I221" s="125">
        <v>35</v>
      </c>
      <c r="J221" s="229">
        <v>2024</v>
      </c>
    </row>
    <row r="222" spans="1:10">
      <c r="A222" s="124" t="s">
        <v>449</v>
      </c>
      <c r="B222" s="125">
        <v>235</v>
      </c>
      <c r="C222" s="125">
        <v>103</v>
      </c>
      <c r="D222" s="125">
        <v>86</v>
      </c>
      <c r="E222" s="125">
        <v>69</v>
      </c>
      <c r="F222" s="125">
        <v>14</v>
      </c>
      <c r="G222" s="125">
        <v>30</v>
      </c>
      <c r="H222" s="125">
        <v>45</v>
      </c>
      <c r="I222" s="125">
        <v>35</v>
      </c>
      <c r="J222" s="229">
        <v>2024</v>
      </c>
    </row>
    <row r="223" spans="1:10">
      <c r="A223" s="124" t="s">
        <v>450</v>
      </c>
      <c r="B223" s="125">
        <v>121</v>
      </c>
      <c r="C223" s="125">
        <v>103</v>
      </c>
      <c r="D223" s="125">
        <v>32</v>
      </c>
      <c r="E223" s="125">
        <v>69</v>
      </c>
      <c r="F223" s="125">
        <v>14</v>
      </c>
      <c r="G223" s="125">
        <v>30</v>
      </c>
      <c r="H223" s="125">
        <v>45</v>
      </c>
      <c r="I223" s="125">
        <v>35</v>
      </c>
      <c r="J223" s="229">
        <v>2024</v>
      </c>
    </row>
    <row r="224" spans="1:10">
      <c r="A224" s="124" t="s">
        <v>451</v>
      </c>
      <c r="B224" s="125">
        <v>312</v>
      </c>
      <c r="C224" s="125">
        <v>114</v>
      </c>
      <c r="D224" s="125">
        <v>94</v>
      </c>
      <c r="E224" s="125">
        <v>69</v>
      </c>
      <c r="F224" s="125">
        <v>14</v>
      </c>
      <c r="G224" s="125">
        <v>30</v>
      </c>
      <c r="H224" s="125">
        <v>45</v>
      </c>
      <c r="I224" s="125">
        <v>35</v>
      </c>
      <c r="J224" s="229">
        <v>2024</v>
      </c>
    </row>
    <row r="225" spans="1:10">
      <c r="A225" s="124" t="s">
        <v>452</v>
      </c>
      <c r="B225" s="125">
        <v>142</v>
      </c>
      <c r="C225" s="125">
        <v>114</v>
      </c>
      <c r="D225" s="125">
        <v>38</v>
      </c>
      <c r="E225" s="125">
        <v>69</v>
      </c>
      <c r="F225" s="125">
        <v>14</v>
      </c>
      <c r="G225" s="125">
        <v>30</v>
      </c>
      <c r="H225" s="125">
        <v>45</v>
      </c>
      <c r="I225" s="125">
        <v>35</v>
      </c>
      <c r="J225" s="229">
        <v>2024</v>
      </c>
    </row>
    <row r="226" spans="1:10">
      <c r="A226" s="124" t="s">
        <v>453</v>
      </c>
      <c r="B226" s="125">
        <v>0</v>
      </c>
      <c r="C226" s="125">
        <v>0</v>
      </c>
      <c r="D226" s="125">
        <v>0</v>
      </c>
      <c r="E226" s="125">
        <v>69</v>
      </c>
      <c r="F226" s="125">
        <v>14</v>
      </c>
      <c r="G226" s="125">
        <v>30</v>
      </c>
      <c r="H226" s="125">
        <v>45</v>
      </c>
      <c r="I226" s="125">
        <v>35</v>
      </c>
      <c r="J226" s="229">
        <v>2024</v>
      </c>
    </row>
    <row r="227" spans="1:10">
      <c r="A227" s="124" t="s">
        <v>454</v>
      </c>
      <c r="B227" s="125">
        <v>0</v>
      </c>
      <c r="C227" s="125">
        <v>0</v>
      </c>
      <c r="D227" s="125">
        <v>0</v>
      </c>
      <c r="E227" s="125">
        <v>69</v>
      </c>
      <c r="F227" s="125">
        <v>14</v>
      </c>
      <c r="G227" s="125">
        <v>30</v>
      </c>
      <c r="H227" s="125">
        <v>45</v>
      </c>
      <c r="I227" s="125">
        <v>35</v>
      </c>
      <c r="J227" s="229">
        <v>2024</v>
      </c>
    </row>
    <row r="228" spans="1:10">
      <c r="A228" s="124" t="s">
        <v>455</v>
      </c>
      <c r="B228" s="125">
        <v>339</v>
      </c>
      <c r="C228" s="125">
        <v>124</v>
      </c>
      <c r="D228" s="125">
        <v>102</v>
      </c>
      <c r="E228" s="125">
        <v>69</v>
      </c>
      <c r="F228" s="125">
        <v>14</v>
      </c>
      <c r="G228" s="125">
        <v>30</v>
      </c>
      <c r="H228" s="125">
        <v>45</v>
      </c>
      <c r="I228" s="125">
        <v>35</v>
      </c>
      <c r="J228" s="229">
        <v>2024</v>
      </c>
    </row>
    <row r="229" spans="1:10">
      <c r="A229" s="124" t="s">
        <v>456</v>
      </c>
      <c r="B229" s="125">
        <v>152</v>
      </c>
      <c r="C229" s="125">
        <v>124</v>
      </c>
      <c r="D229" s="125">
        <v>41</v>
      </c>
      <c r="E229" s="125">
        <v>69</v>
      </c>
      <c r="F229" s="125">
        <v>14</v>
      </c>
      <c r="G229" s="125">
        <v>30</v>
      </c>
      <c r="H229" s="125">
        <v>45</v>
      </c>
      <c r="I229" s="125">
        <v>35</v>
      </c>
      <c r="J229" s="229">
        <v>2024</v>
      </c>
    </row>
    <row r="230" spans="1:10">
      <c r="A230" s="124" t="s">
        <v>457</v>
      </c>
      <c r="B230" s="125">
        <v>67</v>
      </c>
      <c r="C230" s="125">
        <v>29</v>
      </c>
      <c r="D230" s="125">
        <v>24</v>
      </c>
      <c r="E230" s="125">
        <v>69</v>
      </c>
      <c r="F230" s="125">
        <v>14</v>
      </c>
      <c r="G230" s="125">
        <v>30</v>
      </c>
      <c r="H230" s="125">
        <v>45</v>
      </c>
      <c r="I230" s="125">
        <v>35</v>
      </c>
      <c r="J230" s="229">
        <v>2024</v>
      </c>
    </row>
    <row r="231" spans="1:10">
      <c r="A231" s="124" t="s">
        <v>458</v>
      </c>
      <c r="B231" s="125">
        <v>51</v>
      </c>
      <c r="C231" s="125">
        <v>29</v>
      </c>
      <c r="D231" s="125">
        <v>9</v>
      </c>
      <c r="E231" s="125">
        <v>69</v>
      </c>
      <c r="F231" s="125">
        <v>14</v>
      </c>
      <c r="G231" s="125">
        <v>30</v>
      </c>
      <c r="H231" s="125">
        <v>45</v>
      </c>
      <c r="I231" s="125">
        <v>35</v>
      </c>
      <c r="J231" s="229">
        <v>2024</v>
      </c>
    </row>
    <row r="232" spans="1:10">
      <c r="A232" s="124" t="s">
        <v>459</v>
      </c>
      <c r="B232" s="125">
        <v>0</v>
      </c>
      <c r="C232" s="125">
        <v>0</v>
      </c>
      <c r="D232" s="125">
        <v>0</v>
      </c>
      <c r="E232" s="125">
        <v>69</v>
      </c>
      <c r="F232" s="125">
        <v>14</v>
      </c>
      <c r="G232" s="125">
        <v>30</v>
      </c>
      <c r="H232" s="125">
        <v>45</v>
      </c>
      <c r="I232" s="125">
        <v>35</v>
      </c>
      <c r="J232" s="229">
        <v>2024</v>
      </c>
    </row>
    <row r="233" spans="1:10">
      <c r="A233" s="124" t="s">
        <v>460</v>
      </c>
      <c r="B233" s="125">
        <v>0</v>
      </c>
      <c r="C233" s="125">
        <v>0</v>
      </c>
      <c r="D233" s="125">
        <v>0</v>
      </c>
      <c r="E233" s="125">
        <v>69</v>
      </c>
      <c r="F233" s="125">
        <v>14</v>
      </c>
      <c r="G233" s="125">
        <v>30</v>
      </c>
      <c r="H233" s="125">
        <v>45</v>
      </c>
      <c r="I233" s="125">
        <v>35</v>
      </c>
      <c r="J233" s="229">
        <v>2024</v>
      </c>
    </row>
    <row r="234" spans="1:10">
      <c r="A234" s="124" t="s">
        <v>461</v>
      </c>
      <c r="B234" s="125">
        <v>100</v>
      </c>
      <c r="C234" s="125">
        <v>12</v>
      </c>
      <c r="D234" s="125">
        <v>25</v>
      </c>
      <c r="E234" s="125">
        <v>33</v>
      </c>
      <c r="F234" s="125">
        <v>17</v>
      </c>
      <c r="G234" s="125">
        <v>0</v>
      </c>
      <c r="H234" s="125">
        <v>0</v>
      </c>
      <c r="I234" s="125">
        <v>0</v>
      </c>
      <c r="J234" s="229">
        <v>2024</v>
      </c>
    </row>
    <row r="235" spans="1:10">
      <c r="A235" s="124" t="s">
        <v>462</v>
      </c>
      <c r="B235" s="125">
        <v>147</v>
      </c>
      <c r="C235" s="125">
        <v>12</v>
      </c>
      <c r="D235" s="125">
        <v>37</v>
      </c>
      <c r="E235" s="125">
        <v>33</v>
      </c>
      <c r="F235" s="125">
        <v>17</v>
      </c>
      <c r="G235" s="125">
        <v>0</v>
      </c>
      <c r="H235" s="125">
        <v>0</v>
      </c>
      <c r="I235" s="125">
        <v>0</v>
      </c>
      <c r="J235" s="229">
        <v>2024</v>
      </c>
    </row>
    <row r="236" spans="1:10">
      <c r="A236" s="124" t="s">
        <v>463</v>
      </c>
      <c r="B236" s="125">
        <v>120</v>
      </c>
      <c r="C236" s="125">
        <v>15</v>
      </c>
      <c r="D236" s="125">
        <v>30</v>
      </c>
      <c r="E236" s="125">
        <v>33</v>
      </c>
      <c r="F236" s="125">
        <v>17</v>
      </c>
      <c r="G236" s="125">
        <v>0</v>
      </c>
      <c r="H236" s="125">
        <v>0</v>
      </c>
      <c r="I236" s="125">
        <v>0</v>
      </c>
      <c r="J236" s="229">
        <v>2024</v>
      </c>
    </row>
    <row r="237" spans="1:10">
      <c r="A237" s="124" t="s">
        <v>464</v>
      </c>
      <c r="B237" s="125">
        <v>176</v>
      </c>
      <c r="C237" s="125">
        <v>15</v>
      </c>
      <c r="D237" s="125">
        <v>45</v>
      </c>
      <c r="E237" s="125">
        <v>33</v>
      </c>
      <c r="F237" s="125">
        <v>17</v>
      </c>
      <c r="G237" s="125">
        <v>0</v>
      </c>
      <c r="H237" s="125">
        <v>0</v>
      </c>
      <c r="I237" s="125">
        <v>0</v>
      </c>
      <c r="J237" s="229">
        <v>2024</v>
      </c>
    </row>
    <row r="238" spans="1:10">
      <c r="A238" s="124" t="s">
        <v>465</v>
      </c>
      <c r="B238" s="125">
        <v>128</v>
      </c>
      <c r="C238" s="125">
        <v>16</v>
      </c>
      <c r="D238" s="125">
        <v>33</v>
      </c>
      <c r="E238" s="125">
        <v>33</v>
      </c>
      <c r="F238" s="125">
        <v>17</v>
      </c>
      <c r="G238" s="125">
        <v>0</v>
      </c>
      <c r="H238" s="125">
        <v>0</v>
      </c>
      <c r="I238" s="125">
        <v>0</v>
      </c>
      <c r="J238" s="229">
        <v>2024</v>
      </c>
    </row>
    <row r="239" spans="1:10">
      <c r="A239" s="124" t="s">
        <v>466</v>
      </c>
      <c r="B239" s="125">
        <v>188</v>
      </c>
      <c r="C239" s="125">
        <v>16</v>
      </c>
      <c r="D239" s="125">
        <v>48</v>
      </c>
      <c r="E239" s="125">
        <v>33</v>
      </c>
      <c r="F239" s="125">
        <v>17</v>
      </c>
      <c r="G239" s="125">
        <v>0</v>
      </c>
      <c r="H239" s="125">
        <v>0</v>
      </c>
      <c r="I239" s="125">
        <v>0</v>
      </c>
      <c r="J239" s="229">
        <v>2024</v>
      </c>
    </row>
    <row r="240" spans="1:10">
      <c r="A240" s="124" t="s">
        <v>467</v>
      </c>
      <c r="B240" s="125">
        <v>134</v>
      </c>
      <c r="C240" s="125">
        <v>17</v>
      </c>
      <c r="D240" s="125">
        <v>34</v>
      </c>
      <c r="E240" s="125">
        <v>33</v>
      </c>
      <c r="F240" s="125">
        <v>17</v>
      </c>
      <c r="G240" s="125">
        <v>0</v>
      </c>
      <c r="H240" s="125">
        <v>0</v>
      </c>
      <c r="I240" s="125">
        <v>0</v>
      </c>
      <c r="J240" s="229">
        <v>2024</v>
      </c>
    </row>
    <row r="241" spans="1:10">
      <c r="A241" s="124" t="s">
        <v>468</v>
      </c>
      <c r="B241" s="125">
        <v>196</v>
      </c>
      <c r="C241" s="125">
        <v>17</v>
      </c>
      <c r="D241" s="125">
        <v>50</v>
      </c>
      <c r="E241" s="125">
        <v>33</v>
      </c>
      <c r="F241" s="125">
        <v>17</v>
      </c>
      <c r="G241" s="125">
        <v>0</v>
      </c>
      <c r="H241" s="125">
        <v>0</v>
      </c>
      <c r="I241" s="125">
        <v>0</v>
      </c>
      <c r="J241" s="229">
        <v>2024</v>
      </c>
    </row>
    <row r="242" spans="1:10">
      <c r="A242" s="124" t="s">
        <v>469</v>
      </c>
      <c r="B242" s="125">
        <v>150</v>
      </c>
      <c r="C242" s="125">
        <v>19</v>
      </c>
      <c r="D242" s="125">
        <v>38</v>
      </c>
      <c r="E242" s="125">
        <v>33</v>
      </c>
      <c r="F242" s="125">
        <v>17</v>
      </c>
      <c r="G242" s="125">
        <v>0</v>
      </c>
      <c r="H242" s="125">
        <v>0</v>
      </c>
      <c r="I242" s="125">
        <v>0</v>
      </c>
      <c r="J242" s="229">
        <v>2024</v>
      </c>
    </row>
    <row r="243" spans="1:10">
      <c r="A243" s="124" t="s">
        <v>470</v>
      </c>
      <c r="B243" s="125">
        <v>220</v>
      </c>
      <c r="C243" s="125">
        <v>19</v>
      </c>
      <c r="D243" s="125">
        <v>56</v>
      </c>
      <c r="E243" s="125">
        <v>33</v>
      </c>
      <c r="F243" s="125">
        <v>17</v>
      </c>
      <c r="G243" s="125">
        <v>0</v>
      </c>
      <c r="H243" s="125">
        <v>0</v>
      </c>
      <c r="I243" s="125">
        <v>0</v>
      </c>
      <c r="J243" s="229">
        <v>2024</v>
      </c>
    </row>
    <row r="244" spans="1:10">
      <c r="A244" s="124" t="s">
        <v>471</v>
      </c>
      <c r="B244" s="125">
        <v>173</v>
      </c>
      <c r="C244" s="125">
        <v>22</v>
      </c>
      <c r="D244" s="125">
        <v>44</v>
      </c>
      <c r="E244" s="125">
        <v>33</v>
      </c>
      <c r="F244" s="125">
        <v>17</v>
      </c>
      <c r="G244" s="125">
        <v>0</v>
      </c>
      <c r="H244" s="125">
        <v>0</v>
      </c>
      <c r="I244" s="125">
        <v>0</v>
      </c>
      <c r="J244" s="229">
        <v>2024</v>
      </c>
    </row>
    <row r="245" spans="1:10">
      <c r="A245" s="124" t="s">
        <v>472</v>
      </c>
      <c r="B245" s="125">
        <v>254</v>
      </c>
      <c r="C245" s="125">
        <v>22</v>
      </c>
      <c r="D245" s="125">
        <v>64</v>
      </c>
      <c r="E245" s="125">
        <v>33</v>
      </c>
      <c r="F245" s="125">
        <v>17</v>
      </c>
      <c r="G245" s="125">
        <v>0</v>
      </c>
      <c r="H245" s="125">
        <v>0</v>
      </c>
      <c r="I245" s="125">
        <v>0</v>
      </c>
      <c r="J245" s="229">
        <v>2024</v>
      </c>
    </row>
    <row r="246" spans="1:10">
      <c r="A246" s="124" t="s">
        <v>473</v>
      </c>
      <c r="B246" s="125">
        <v>144</v>
      </c>
      <c r="C246" s="125">
        <v>18</v>
      </c>
      <c r="D246" s="125">
        <v>36</v>
      </c>
      <c r="E246" s="125">
        <v>33</v>
      </c>
      <c r="F246" s="125">
        <v>17</v>
      </c>
      <c r="G246" s="125">
        <v>0</v>
      </c>
      <c r="H246" s="125">
        <v>0</v>
      </c>
      <c r="I246" s="125">
        <v>0</v>
      </c>
      <c r="J246" s="229">
        <v>2024</v>
      </c>
    </row>
    <row r="247" spans="1:10">
      <c r="A247" s="124" t="s">
        <v>474</v>
      </c>
      <c r="B247" s="125">
        <v>211</v>
      </c>
      <c r="C247" s="125">
        <v>18</v>
      </c>
      <c r="D247" s="125">
        <v>53</v>
      </c>
      <c r="E247" s="125">
        <v>33</v>
      </c>
      <c r="F247" s="125">
        <v>17</v>
      </c>
      <c r="G247" s="125">
        <v>0</v>
      </c>
      <c r="H247" s="125">
        <v>0</v>
      </c>
      <c r="I247" s="125">
        <v>0</v>
      </c>
      <c r="J247" s="229">
        <v>2024</v>
      </c>
    </row>
    <row r="248" spans="1:10">
      <c r="A248" s="124" t="s">
        <v>475</v>
      </c>
      <c r="B248" s="125">
        <v>157</v>
      </c>
      <c r="C248" s="125">
        <v>19</v>
      </c>
      <c r="D248" s="125">
        <v>40</v>
      </c>
      <c r="E248" s="125">
        <v>33</v>
      </c>
      <c r="F248" s="125">
        <v>17</v>
      </c>
      <c r="G248" s="125">
        <v>0</v>
      </c>
      <c r="H248" s="125">
        <v>0</v>
      </c>
      <c r="I248" s="125">
        <v>0</v>
      </c>
      <c r="J248" s="229">
        <v>2024</v>
      </c>
    </row>
    <row r="249" spans="1:10">
      <c r="A249" s="124" t="s">
        <v>476</v>
      </c>
      <c r="B249" s="125">
        <v>230</v>
      </c>
      <c r="C249" s="125">
        <v>19</v>
      </c>
      <c r="D249" s="125">
        <v>58</v>
      </c>
      <c r="E249" s="125">
        <v>33</v>
      </c>
      <c r="F249" s="125">
        <v>17</v>
      </c>
      <c r="G249" s="125">
        <v>0</v>
      </c>
      <c r="H249" s="125">
        <v>0</v>
      </c>
      <c r="I249" s="125">
        <v>0</v>
      </c>
      <c r="J249" s="229">
        <v>2024</v>
      </c>
    </row>
    <row r="250" spans="1:10">
      <c r="A250" s="124" t="s">
        <v>477</v>
      </c>
      <c r="B250" s="125">
        <v>187</v>
      </c>
      <c r="C250" s="125">
        <v>23</v>
      </c>
      <c r="D250" s="125">
        <v>47</v>
      </c>
      <c r="E250" s="125">
        <v>33</v>
      </c>
      <c r="F250" s="125">
        <v>17</v>
      </c>
      <c r="G250" s="125">
        <v>0</v>
      </c>
      <c r="H250" s="125">
        <v>0</v>
      </c>
      <c r="I250" s="125">
        <v>0</v>
      </c>
      <c r="J250" s="229">
        <v>2024</v>
      </c>
    </row>
    <row r="251" spans="1:10">
      <c r="A251" s="124" t="s">
        <v>478</v>
      </c>
      <c r="B251" s="125">
        <v>274</v>
      </c>
      <c r="C251" s="125">
        <v>23</v>
      </c>
      <c r="D251" s="125">
        <v>69</v>
      </c>
      <c r="E251" s="125">
        <v>33</v>
      </c>
      <c r="F251" s="125">
        <v>17</v>
      </c>
      <c r="G251" s="125">
        <v>0</v>
      </c>
      <c r="H251" s="125">
        <v>0</v>
      </c>
      <c r="I251" s="125">
        <v>0</v>
      </c>
      <c r="J251" s="229">
        <v>2024</v>
      </c>
    </row>
    <row r="252" spans="1:10">
      <c r="A252" s="124" t="s">
        <v>479</v>
      </c>
      <c r="B252" s="125">
        <v>147</v>
      </c>
      <c r="C252" s="125">
        <v>18</v>
      </c>
      <c r="D252" s="125">
        <v>37</v>
      </c>
      <c r="E252" s="125">
        <v>33</v>
      </c>
      <c r="F252" s="125">
        <v>17</v>
      </c>
      <c r="G252" s="125">
        <v>0</v>
      </c>
      <c r="H252" s="125">
        <v>0</v>
      </c>
      <c r="I252" s="125">
        <v>0</v>
      </c>
      <c r="J252" s="229">
        <v>2024</v>
      </c>
    </row>
    <row r="253" spans="1:10">
      <c r="A253" s="124" t="s">
        <v>480</v>
      </c>
      <c r="B253" s="125">
        <v>215</v>
      </c>
      <c r="C253" s="125">
        <v>18</v>
      </c>
      <c r="D253" s="125">
        <v>55</v>
      </c>
      <c r="E253" s="125">
        <v>33</v>
      </c>
      <c r="F253" s="125">
        <v>17</v>
      </c>
      <c r="G253" s="125">
        <v>0</v>
      </c>
      <c r="H253" s="125">
        <v>0</v>
      </c>
      <c r="I253" s="125">
        <v>0</v>
      </c>
      <c r="J253" s="229">
        <v>2024</v>
      </c>
    </row>
    <row r="254" spans="1:10">
      <c r="A254" s="124" t="s">
        <v>481</v>
      </c>
      <c r="B254" s="125">
        <v>167</v>
      </c>
      <c r="C254" s="125">
        <v>21</v>
      </c>
      <c r="D254" s="125">
        <v>42</v>
      </c>
      <c r="E254" s="125">
        <v>33</v>
      </c>
      <c r="F254" s="125">
        <v>17</v>
      </c>
      <c r="G254" s="125">
        <v>0</v>
      </c>
      <c r="H254" s="125">
        <v>0</v>
      </c>
      <c r="I254" s="125">
        <v>0</v>
      </c>
      <c r="J254" s="229">
        <v>2024</v>
      </c>
    </row>
    <row r="255" spans="1:10">
      <c r="A255" s="124" t="s">
        <v>482</v>
      </c>
      <c r="B255" s="125">
        <v>245</v>
      </c>
      <c r="C255" s="125">
        <v>21</v>
      </c>
      <c r="D255" s="125">
        <v>62</v>
      </c>
      <c r="E255" s="125">
        <v>33</v>
      </c>
      <c r="F255" s="125">
        <v>17</v>
      </c>
      <c r="G255" s="125">
        <v>0</v>
      </c>
      <c r="H255" s="125">
        <v>0</v>
      </c>
      <c r="I255" s="125">
        <v>0</v>
      </c>
      <c r="J255" s="229">
        <v>2024</v>
      </c>
    </row>
    <row r="256" spans="1:10">
      <c r="A256" s="124" t="s">
        <v>483</v>
      </c>
      <c r="B256" s="125">
        <v>191</v>
      </c>
      <c r="C256" s="125">
        <v>24</v>
      </c>
      <c r="D256" s="125">
        <v>49</v>
      </c>
      <c r="E256" s="125">
        <v>33</v>
      </c>
      <c r="F256" s="125">
        <v>17</v>
      </c>
      <c r="G256" s="125">
        <v>0</v>
      </c>
      <c r="H256" s="125">
        <v>0</v>
      </c>
      <c r="I256" s="125">
        <v>0</v>
      </c>
      <c r="J256" s="229">
        <v>2024</v>
      </c>
    </row>
    <row r="257" spans="1:10">
      <c r="A257" s="124" t="s">
        <v>484</v>
      </c>
      <c r="B257" s="125">
        <v>281</v>
      </c>
      <c r="C257" s="125">
        <v>24</v>
      </c>
      <c r="D257" s="125">
        <v>71</v>
      </c>
      <c r="E257" s="125">
        <v>33</v>
      </c>
      <c r="F257" s="125">
        <v>17</v>
      </c>
      <c r="G257" s="125">
        <v>0</v>
      </c>
      <c r="H257" s="125">
        <v>0</v>
      </c>
      <c r="I257" s="125">
        <v>0</v>
      </c>
      <c r="J257" s="229">
        <v>2024</v>
      </c>
    </row>
    <row r="258" spans="1:10">
      <c r="A258" s="124" t="s">
        <v>485</v>
      </c>
      <c r="B258" s="125">
        <v>0</v>
      </c>
      <c r="C258" s="125">
        <v>0</v>
      </c>
      <c r="D258" s="125">
        <v>0</v>
      </c>
      <c r="E258" s="125">
        <v>33</v>
      </c>
      <c r="F258" s="125">
        <v>17</v>
      </c>
      <c r="G258" s="125">
        <v>0</v>
      </c>
      <c r="H258" s="125">
        <v>0</v>
      </c>
      <c r="I258" s="125">
        <v>0</v>
      </c>
      <c r="J258" s="229">
        <v>2024</v>
      </c>
    </row>
    <row r="259" spans="1:10">
      <c r="A259" s="124" t="s">
        <v>486</v>
      </c>
      <c r="B259" s="125">
        <v>0</v>
      </c>
      <c r="C259" s="125">
        <v>0</v>
      </c>
      <c r="D259" s="125">
        <v>0</v>
      </c>
      <c r="E259" s="125">
        <v>33</v>
      </c>
      <c r="F259" s="125">
        <v>17</v>
      </c>
      <c r="G259" s="125">
        <v>0</v>
      </c>
      <c r="H259" s="125">
        <v>0</v>
      </c>
      <c r="I259" s="125">
        <v>0</v>
      </c>
      <c r="J259" s="229">
        <v>2024</v>
      </c>
    </row>
    <row r="260" spans="1:10">
      <c r="A260" s="124" t="s">
        <v>487</v>
      </c>
      <c r="B260" s="125">
        <v>200</v>
      </c>
      <c r="C260" s="125">
        <v>25</v>
      </c>
      <c r="D260" s="125">
        <v>51</v>
      </c>
      <c r="E260" s="125">
        <v>33</v>
      </c>
      <c r="F260" s="125">
        <v>17</v>
      </c>
      <c r="G260" s="125">
        <v>0</v>
      </c>
      <c r="H260" s="125">
        <v>0</v>
      </c>
      <c r="I260" s="125">
        <v>0</v>
      </c>
      <c r="J260" s="229">
        <v>2024</v>
      </c>
    </row>
    <row r="261" spans="1:10">
      <c r="A261" s="124" t="s">
        <v>488</v>
      </c>
      <c r="B261" s="125">
        <v>294</v>
      </c>
      <c r="C261" s="125">
        <v>25</v>
      </c>
      <c r="D261" s="125">
        <v>74</v>
      </c>
      <c r="E261" s="125">
        <v>33</v>
      </c>
      <c r="F261" s="125">
        <v>17</v>
      </c>
      <c r="G261" s="125">
        <v>0</v>
      </c>
      <c r="H261" s="125">
        <v>0</v>
      </c>
      <c r="I261" s="125">
        <v>0</v>
      </c>
      <c r="J261" s="229">
        <v>2024</v>
      </c>
    </row>
    <row r="262" spans="1:10">
      <c r="A262" s="124" t="s">
        <v>489</v>
      </c>
      <c r="B262" s="125">
        <v>219</v>
      </c>
      <c r="C262" s="125">
        <v>27</v>
      </c>
      <c r="D262" s="125">
        <v>55</v>
      </c>
      <c r="E262" s="125">
        <v>33</v>
      </c>
      <c r="F262" s="125">
        <v>17</v>
      </c>
      <c r="G262" s="125">
        <v>0</v>
      </c>
      <c r="H262" s="125">
        <v>0</v>
      </c>
      <c r="I262" s="125">
        <v>0</v>
      </c>
      <c r="J262" s="229">
        <v>2024</v>
      </c>
    </row>
    <row r="263" spans="1:10">
      <c r="A263" s="124" t="s">
        <v>490</v>
      </c>
      <c r="B263" s="125">
        <v>321</v>
      </c>
      <c r="C263" s="125">
        <v>27</v>
      </c>
      <c r="D263" s="125">
        <v>81</v>
      </c>
      <c r="E263" s="125">
        <v>33</v>
      </c>
      <c r="F263" s="125">
        <v>17</v>
      </c>
      <c r="G263" s="125">
        <v>0</v>
      </c>
      <c r="H263" s="125">
        <v>0</v>
      </c>
      <c r="I263" s="125">
        <v>0</v>
      </c>
      <c r="J263" s="229">
        <v>2024</v>
      </c>
    </row>
    <row r="264" spans="1:10">
      <c r="A264" s="124" t="s">
        <v>491</v>
      </c>
      <c r="B264" s="125">
        <v>77</v>
      </c>
      <c r="C264" s="125">
        <v>10</v>
      </c>
      <c r="D264" s="125">
        <v>20</v>
      </c>
      <c r="E264" s="125">
        <v>33</v>
      </c>
      <c r="F264" s="125">
        <v>17</v>
      </c>
      <c r="G264" s="125">
        <v>0</v>
      </c>
      <c r="H264" s="125">
        <v>0</v>
      </c>
      <c r="I264" s="125">
        <v>0</v>
      </c>
      <c r="J264" s="229">
        <v>2024</v>
      </c>
    </row>
    <row r="265" spans="1:10">
      <c r="A265" s="124" t="s">
        <v>492</v>
      </c>
      <c r="B265" s="125">
        <v>113</v>
      </c>
      <c r="C265" s="125">
        <v>10</v>
      </c>
      <c r="D265" s="125">
        <v>29</v>
      </c>
      <c r="E265" s="125">
        <v>33</v>
      </c>
      <c r="F265" s="125">
        <v>17</v>
      </c>
      <c r="G265" s="125">
        <v>0</v>
      </c>
      <c r="H265" s="125">
        <v>0</v>
      </c>
      <c r="I265" s="125">
        <v>0</v>
      </c>
      <c r="J265" s="229">
        <v>2024</v>
      </c>
    </row>
    <row r="266" spans="1:10">
      <c r="A266" s="124" t="s">
        <v>493</v>
      </c>
      <c r="B266" s="125">
        <v>0</v>
      </c>
      <c r="C266" s="125">
        <v>0</v>
      </c>
      <c r="D266" s="125">
        <v>0</v>
      </c>
      <c r="E266" s="125">
        <v>33</v>
      </c>
      <c r="F266" s="125">
        <v>17</v>
      </c>
      <c r="G266" s="125">
        <v>0</v>
      </c>
      <c r="H266" s="125">
        <v>0</v>
      </c>
      <c r="I266" s="125">
        <v>0</v>
      </c>
      <c r="J266" s="229">
        <v>2024</v>
      </c>
    </row>
    <row r="267" spans="1:10">
      <c r="A267" s="124" t="s">
        <v>494</v>
      </c>
      <c r="B267" s="125">
        <v>0</v>
      </c>
      <c r="C267" s="125">
        <v>0</v>
      </c>
      <c r="D267" s="125">
        <v>0</v>
      </c>
      <c r="E267" s="125">
        <v>33</v>
      </c>
      <c r="F267" s="125">
        <v>17</v>
      </c>
      <c r="G267" s="125">
        <v>0</v>
      </c>
      <c r="H267" s="125">
        <v>0</v>
      </c>
      <c r="I267" s="125">
        <v>0</v>
      </c>
      <c r="J267" s="229">
        <v>2024</v>
      </c>
    </row>
    <row r="268" spans="1:10">
      <c r="A268" s="124" t="s">
        <v>495</v>
      </c>
      <c r="B268" s="125">
        <v>0</v>
      </c>
      <c r="C268" s="125">
        <v>0</v>
      </c>
      <c r="D268" s="125">
        <v>0</v>
      </c>
      <c r="E268" s="125">
        <v>33</v>
      </c>
      <c r="F268" s="125">
        <v>17</v>
      </c>
      <c r="G268" s="125">
        <v>0</v>
      </c>
      <c r="H268" s="125">
        <v>0</v>
      </c>
      <c r="I268" s="125">
        <v>0</v>
      </c>
      <c r="J268" s="229">
        <v>2024</v>
      </c>
    </row>
    <row r="269" spans="1:10">
      <c r="A269" s="124" t="s">
        <v>496</v>
      </c>
      <c r="B269" s="125">
        <v>0</v>
      </c>
      <c r="C269" s="125">
        <v>0</v>
      </c>
      <c r="D269" s="125">
        <v>0</v>
      </c>
      <c r="E269" s="125">
        <v>33</v>
      </c>
      <c r="F269" s="125">
        <v>17</v>
      </c>
      <c r="G269" s="125">
        <v>0</v>
      </c>
      <c r="H269" s="125">
        <v>0</v>
      </c>
      <c r="I269" s="125">
        <v>0</v>
      </c>
      <c r="J269" s="229">
        <v>2024</v>
      </c>
    </row>
    <row r="270" spans="1:10">
      <c r="A270" s="124" t="s">
        <v>497</v>
      </c>
      <c r="B270" s="125">
        <v>38</v>
      </c>
      <c r="C270" s="125">
        <v>19</v>
      </c>
      <c r="D270" s="125">
        <v>14</v>
      </c>
      <c r="E270" s="125">
        <v>0</v>
      </c>
      <c r="F270" s="125">
        <v>0</v>
      </c>
      <c r="G270" s="125">
        <v>0</v>
      </c>
      <c r="H270" s="125">
        <v>0</v>
      </c>
      <c r="I270" s="125">
        <v>0</v>
      </c>
      <c r="J270" s="229">
        <v>2024</v>
      </c>
    </row>
    <row r="271" spans="1:10">
      <c r="A271" s="124" t="s">
        <v>498</v>
      </c>
      <c r="B271" s="125">
        <v>33</v>
      </c>
      <c r="C271" s="125">
        <v>19</v>
      </c>
      <c r="D271" s="125">
        <v>12</v>
      </c>
      <c r="E271" s="125">
        <v>0</v>
      </c>
      <c r="F271" s="125">
        <v>0</v>
      </c>
      <c r="G271" s="125">
        <v>0</v>
      </c>
      <c r="H271" s="125">
        <v>0</v>
      </c>
      <c r="I271" s="125">
        <v>0</v>
      </c>
      <c r="J271" s="229">
        <v>2024</v>
      </c>
    </row>
    <row r="272" spans="1:10">
      <c r="A272" s="124" t="s">
        <v>499</v>
      </c>
      <c r="B272" s="125">
        <v>48</v>
      </c>
      <c r="C272" s="125">
        <v>19</v>
      </c>
      <c r="D272" s="125">
        <v>18</v>
      </c>
      <c r="E272" s="125">
        <v>0</v>
      </c>
      <c r="F272" s="125">
        <v>0</v>
      </c>
      <c r="G272" s="125">
        <v>0</v>
      </c>
      <c r="H272" s="125">
        <v>0</v>
      </c>
      <c r="I272" s="125">
        <v>0</v>
      </c>
      <c r="J272" s="229">
        <v>2024</v>
      </c>
    </row>
    <row r="273" spans="1:10">
      <c r="A273" s="124" t="s">
        <v>500</v>
      </c>
      <c r="B273" s="125">
        <v>63</v>
      </c>
      <c r="C273" s="125">
        <v>30</v>
      </c>
      <c r="D273" s="125">
        <v>23</v>
      </c>
      <c r="E273" s="125">
        <v>0</v>
      </c>
      <c r="F273" s="125">
        <v>0</v>
      </c>
      <c r="G273" s="125">
        <v>0</v>
      </c>
      <c r="H273" s="125">
        <v>0</v>
      </c>
      <c r="I273" s="125">
        <v>0</v>
      </c>
      <c r="J273" s="229">
        <v>2024</v>
      </c>
    </row>
    <row r="274" spans="1:10">
      <c r="A274" s="124" t="s">
        <v>501</v>
      </c>
      <c r="B274" s="125">
        <v>55</v>
      </c>
      <c r="C274" s="125">
        <v>30</v>
      </c>
      <c r="D274" s="125">
        <v>20</v>
      </c>
      <c r="E274" s="125">
        <v>0</v>
      </c>
      <c r="F274" s="125">
        <v>0</v>
      </c>
      <c r="G274" s="125">
        <v>0</v>
      </c>
      <c r="H274" s="125">
        <v>0</v>
      </c>
      <c r="I274" s="125">
        <v>0</v>
      </c>
      <c r="J274" s="229">
        <v>2024</v>
      </c>
    </row>
    <row r="275" spans="1:10">
      <c r="A275" s="124" t="s">
        <v>502</v>
      </c>
      <c r="B275" s="125">
        <v>80</v>
      </c>
      <c r="C275" s="125">
        <v>30</v>
      </c>
      <c r="D275" s="125">
        <v>29</v>
      </c>
      <c r="E275" s="125">
        <v>0</v>
      </c>
      <c r="F275" s="125">
        <v>0</v>
      </c>
      <c r="G275" s="125">
        <v>0</v>
      </c>
      <c r="H275" s="125">
        <v>0</v>
      </c>
      <c r="I275" s="125">
        <v>0</v>
      </c>
      <c r="J275" s="229">
        <v>2024</v>
      </c>
    </row>
    <row r="276" spans="1:10">
      <c r="A276" s="124" t="s">
        <v>503</v>
      </c>
      <c r="B276" s="125">
        <v>48</v>
      </c>
      <c r="C276" s="125">
        <v>23</v>
      </c>
      <c r="D276" s="125">
        <v>18</v>
      </c>
      <c r="E276" s="125">
        <v>0</v>
      </c>
      <c r="F276" s="125">
        <v>0</v>
      </c>
      <c r="G276" s="125">
        <v>0</v>
      </c>
      <c r="H276" s="125">
        <v>0</v>
      </c>
      <c r="I276" s="125">
        <v>0</v>
      </c>
      <c r="J276" s="229">
        <v>2024</v>
      </c>
    </row>
    <row r="277" spans="1:10">
      <c r="A277" s="124" t="s">
        <v>504</v>
      </c>
      <c r="B277" s="125">
        <v>42</v>
      </c>
      <c r="C277" s="125">
        <v>23</v>
      </c>
      <c r="D277" s="125">
        <v>16</v>
      </c>
      <c r="E277" s="125">
        <v>0</v>
      </c>
      <c r="F277" s="125">
        <v>0</v>
      </c>
      <c r="G277" s="125">
        <v>0</v>
      </c>
      <c r="H277" s="125">
        <v>0</v>
      </c>
      <c r="I277" s="125">
        <v>0</v>
      </c>
      <c r="J277" s="229">
        <v>2024</v>
      </c>
    </row>
    <row r="278" spans="1:10">
      <c r="A278" s="124" t="s">
        <v>505</v>
      </c>
      <c r="B278" s="125">
        <v>61</v>
      </c>
      <c r="C278" s="125">
        <v>23</v>
      </c>
      <c r="D278" s="125">
        <v>23</v>
      </c>
      <c r="E278" s="125">
        <v>0</v>
      </c>
      <c r="F278" s="125">
        <v>0</v>
      </c>
      <c r="G278" s="125">
        <v>0</v>
      </c>
      <c r="H278" s="125">
        <v>0</v>
      </c>
      <c r="I278" s="125">
        <v>0</v>
      </c>
      <c r="J278" s="229">
        <v>2024</v>
      </c>
    </row>
    <row r="279" spans="1:10">
      <c r="A279" s="124" t="s">
        <v>506</v>
      </c>
      <c r="B279" s="125">
        <v>71</v>
      </c>
      <c r="C279" s="125">
        <v>34</v>
      </c>
      <c r="D279" s="125">
        <v>26</v>
      </c>
      <c r="E279" s="125">
        <v>0</v>
      </c>
      <c r="F279" s="125">
        <v>0</v>
      </c>
      <c r="G279" s="125">
        <v>0</v>
      </c>
      <c r="H279" s="125">
        <v>0</v>
      </c>
      <c r="I279" s="125">
        <v>0</v>
      </c>
      <c r="J279" s="229">
        <v>2024</v>
      </c>
    </row>
    <row r="280" spans="1:10">
      <c r="A280" s="124" t="s">
        <v>507</v>
      </c>
      <c r="B280" s="125">
        <v>62</v>
      </c>
      <c r="C280" s="125">
        <v>34</v>
      </c>
      <c r="D280" s="125">
        <v>23</v>
      </c>
      <c r="E280" s="125">
        <v>0</v>
      </c>
      <c r="F280" s="125">
        <v>0</v>
      </c>
      <c r="G280" s="125">
        <v>0</v>
      </c>
      <c r="H280" s="125">
        <v>0</v>
      </c>
      <c r="I280" s="125">
        <v>0</v>
      </c>
      <c r="J280" s="229">
        <v>2024</v>
      </c>
    </row>
    <row r="281" spans="1:10">
      <c r="A281" s="124" t="s">
        <v>508</v>
      </c>
      <c r="B281" s="125">
        <v>91</v>
      </c>
      <c r="C281" s="125">
        <v>34</v>
      </c>
      <c r="D281" s="125">
        <v>33</v>
      </c>
      <c r="E281" s="125">
        <v>0</v>
      </c>
      <c r="F281" s="125">
        <v>0</v>
      </c>
      <c r="G281" s="125">
        <v>0</v>
      </c>
      <c r="H281" s="125">
        <v>0</v>
      </c>
      <c r="I281" s="125">
        <v>0</v>
      </c>
      <c r="J281" s="229">
        <v>2024</v>
      </c>
    </row>
    <row r="282" spans="1:10">
      <c r="A282" s="124" t="s">
        <v>509</v>
      </c>
      <c r="B282" s="125">
        <v>58</v>
      </c>
      <c r="C282" s="125">
        <v>28</v>
      </c>
      <c r="D282" s="125">
        <v>22</v>
      </c>
      <c r="E282" s="125">
        <v>0</v>
      </c>
      <c r="F282" s="125">
        <v>0</v>
      </c>
      <c r="G282" s="125">
        <v>0</v>
      </c>
      <c r="H282" s="125">
        <v>0</v>
      </c>
      <c r="I282" s="125">
        <v>0</v>
      </c>
      <c r="J282" s="229">
        <v>2024</v>
      </c>
    </row>
    <row r="283" spans="1:10">
      <c r="A283" s="124" t="s">
        <v>510</v>
      </c>
      <c r="B283" s="125">
        <v>51</v>
      </c>
      <c r="C283" s="125">
        <v>28</v>
      </c>
      <c r="D283" s="125">
        <v>19</v>
      </c>
      <c r="E283" s="125">
        <v>0</v>
      </c>
      <c r="F283" s="125">
        <v>0</v>
      </c>
      <c r="G283" s="125">
        <v>0</v>
      </c>
      <c r="H283" s="125">
        <v>0</v>
      </c>
      <c r="I283" s="125">
        <v>0</v>
      </c>
      <c r="J283" s="229">
        <v>2024</v>
      </c>
    </row>
    <row r="284" spans="1:10">
      <c r="A284" s="124" t="s">
        <v>511</v>
      </c>
      <c r="B284" s="125">
        <v>74</v>
      </c>
      <c r="C284" s="125">
        <v>28</v>
      </c>
      <c r="D284" s="125">
        <v>28</v>
      </c>
      <c r="E284" s="125">
        <v>0</v>
      </c>
      <c r="F284" s="125">
        <v>0</v>
      </c>
      <c r="G284" s="125">
        <v>0</v>
      </c>
      <c r="H284" s="125">
        <v>0</v>
      </c>
      <c r="I284" s="125">
        <v>0</v>
      </c>
      <c r="J284" s="229">
        <v>2024</v>
      </c>
    </row>
    <row r="285" spans="1:10">
      <c r="A285" s="124" t="s">
        <v>512</v>
      </c>
      <c r="B285" s="125">
        <v>84</v>
      </c>
      <c r="C285" s="125">
        <v>40</v>
      </c>
      <c r="D285" s="125">
        <v>31</v>
      </c>
      <c r="E285" s="125">
        <v>0</v>
      </c>
      <c r="F285" s="125">
        <v>0</v>
      </c>
      <c r="G285" s="125">
        <v>0</v>
      </c>
      <c r="H285" s="125">
        <v>0</v>
      </c>
      <c r="I285" s="125">
        <v>0</v>
      </c>
      <c r="J285" s="229">
        <v>2024</v>
      </c>
    </row>
    <row r="286" spans="1:10">
      <c r="A286" s="124" t="s">
        <v>513</v>
      </c>
      <c r="B286" s="125">
        <v>74</v>
      </c>
      <c r="C286" s="125">
        <v>40</v>
      </c>
      <c r="D286" s="125">
        <v>27</v>
      </c>
      <c r="E286" s="125">
        <v>0</v>
      </c>
      <c r="F286" s="125">
        <v>0</v>
      </c>
      <c r="G286" s="125">
        <v>0</v>
      </c>
      <c r="H286" s="125">
        <v>0</v>
      </c>
      <c r="I286" s="125">
        <v>0</v>
      </c>
      <c r="J286" s="229">
        <v>2024</v>
      </c>
    </row>
    <row r="287" spans="1:10">
      <c r="A287" s="124" t="s">
        <v>514</v>
      </c>
      <c r="B287" s="125">
        <v>107</v>
      </c>
      <c r="C287" s="125">
        <v>40</v>
      </c>
      <c r="D287" s="125">
        <v>40</v>
      </c>
      <c r="E287" s="125">
        <v>0</v>
      </c>
      <c r="F287" s="125">
        <v>0</v>
      </c>
      <c r="G287" s="125">
        <v>0</v>
      </c>
      <c r="H287" s="125">
        <v>0</v>
      </c>
      <c r="I287" s="125">
        <v>0</v>
      </c>
      <c r="J287" s="229">
        <v>2024</v>
      </c>
    </row>
    <row r="288" spans="1:10">
      <c r="A288" s="124" t="s">
        <v>515</v>
      </c>
      <c r="B288" s="125">
        <v>63</v>
      </c>
      <c r="C288" s="125">
        <v>31</v>
      </c>
      <c r="D288" s="125">
        <v>24</v>
      </c>
      <c r="E288" s="125">
        <v>0</v>
      </c>
      <c r="F288" s="125">
        <v>0</v>
      </c>
      <c r="G288" s="125">
        <v>0</v>
      </c>
      <c r="H288" s="125">
        <v>0</v>
      </c>
      <c r="I288" s="125">
        <v>0</v>
      </c>
      <c r="J288" s="229">
        <v>2024</v>
      </c>
    </row>
    <row r="289" spans="1:10">
      <c r="A289" s="124" t="s">
        <v>516</v>
      </c>
      <c r="B289" s="125">
        <v>55</v>
      </c>
      <c r="C289" s="125">
        <v>31</v>
      </c>
      <c r="D289" s="125">
        <v>21</v>
      </c>
      <c r="E289" s="125">
        <v>0</v>
      </c>
      <c r="F289" s="125">
        <v>0</v>
      </c>
      <c r="G289" s="125">
        <v>0</v>
      </c>
      <c r="H289" s="125">
        <v>0</v>
      </c>
      <c r="I289" s="125">
        <v>0</v>
      </c>
      <c r="J289" s="229">
        <v>2024</v>
      </c>
    </row>
    <row r="290" spans="1:10">
      <c r="A290" s="124" t="s">
        <v>517</v>
      </c>
      <c r="B290" s="125">
        <v>80</v>
      </c>
      <c r="C290" s="125">
        <v>31</v>
      </c>
      <c r="D290" s="125">
        <v>31</v>
      </c>
      <c r="E290" s="125">
        <v>0</v>
      </c>
      <c r="F290" s="125">
        <v>0</v>
      </c>
      <c r="G290" s="125">
        <v>0</v>
      </c>
      <c r="H290" s="125">
        <v>0</v>
      </c>
      <c r="I290" s="125">
        <v>0</v>
      </c>
      <c r="J290" s="229">
        <v>2024</v>
      </c>
    </row>
    <row r="291" spans="1:10">
      <c r="A291" s="124" t="s">
        <v>518</v>
      </c>
      <c r="B291" s="125">
        <v>98</v>
      </c>
      <c r="C291" s="125">
        <v>47</v>
      </c>
      <c r="D291" s="125">
        <v>36</v>
      </c>
      <c r="E291" s="125">
        <v>0</v>
      </c>
      <c r="F291" s="125">
        <v>0</v>
      </c>
      <c r="G291" s="125">
        <v>0</v>
      </c>
      <c r="H291" s="125">
        <v>0</v>
      </c>
      <c r="I291" s="125">
        <v>0</v>
      </c>
      <c r="J291" s="229">
        <v>2024</v>
      </c>
    </row>
    <row r="292" spans="1:10">
      <c r="A292" s="124" t="s">
        <v>519</v>
      </c>
      <c r="B292" s="125">
        <v>86</v>
      </c>
      <c r="C292" s="125">
        <v>47</v>
      </c>
      <c r="D292" s="125">
        <v>32</v>
      </c>
      <c r="E292" s="125">
        <v>0</v>
      </c>
      <c r="F292" s="125">
        <v>0</v>
      </c>
      <c r="G292" s="125">
        <v>0</v>
      </c>
      <c r="H292" s="125">
        <v>0</v>
      </c>
      <c r="I292" s="125">
        <v>0</v>
      </c>
      <c r="J292" s="229">
        <v>2024</v>
      </c>
    </row>
    <row r="293" spans="1:10">
      <c r="A293" s="124" t="s">
        <v>520</v>
      </c>
      <c r="B293" s="125">
        <v>125</v>
      </c>
      <c r="C293" s="125">
        <v>47</v>
      </c>
      <c r="D293" s="125">
        <v>46</v>
      </c>
      <c r="E293" s="125">
        <v>0</v>
      </c>
      <c r="F293" s="125">
        <v>0</v>
      </c>
      <c r="G293" s="125">
        <v>0</v>
      </c>
      <c r="H293" s="125">
        <v>0</v>
      </c>
      <c r="I293" s="125">
        <v>0</v>
      </c>
      <c r="J293" s="229">
        <v>2024</v>
      </c>
    </row>
    <row r="294" spans="1:10">
      <c r="A294" s="124" t="s">
        <v>521</v>
      </c>
      <c r="B294" s="125">
        <v>32</v>
      </c>
      <c r="C294" s="125">
        <v>16</v>
      </c>
      <c r="D294" s="125">
        <v>12</v>
      </c>
      <c r="E294" s="125">
        <v>0</v>
      </c>
      <c r="F294" s="125">
        <v>0</v>
      </c>
      <c r="G294" s="125">
        <v>0</v>
      </c>
      <c r="H294" s="125">
        <v>0</v>
      </c>
      <c r="I294" s="125">
        <v>0</v>
      </c>
      <c r="J294" s="229">
        <v>2024</v>
      </c>
    </row>
    <row r="295" spans="1:10">
      <c r="A295" s="124" t="s">
        <v>522</v>
      </c>
      <c r="B295" s="125">
        <v>28</v>
      </c>
      <c r="C295" s="125">
        <v>16</v>
      </c>
      <c r="D295" s="125">
        <v>11</v>
      </c>
      <c r="E295" s="125">
        <v>0</v>
      </c>
      <c r="F295" s="125">
        <v>0</v>
      </c>
      <c r="G295" s="125">
        <v>0</v>
      </c>
      <c r="H295" s="125">
        <v>0</v>
      </c>
      <c r="I295" s="125">
        <v>0</v>
      </c>
      <c r="J295" s="229">
        <v>2024</v>
      </c>
    </row>
    <row r="296" spans="1:10">
      <c r="A296" s="124" t="s">
        <v>523</v>
      </c>
      <c r="B296" s="125">
        <v>41</v>
      </c>
      <c r="C296" s="125">
        <v>16</v>
      </c>
      <c r="D296" s="125">
        <v>15</v>
      </c>
      <c r="E296" s="125">
        <v>0</v>
      </c>
      <c r="F296" s="125">
        <v>0</v>
      </c>
      <c r="G296" s="125">
        <v>0</v>
      </c>
      <c r="H296" s="125">
        <v>0</v>
      </c>
      <c r="I296" s="125">
        <v>0</v>
      </c>
      <c r="J296" s="229">
        <v>2024</v>
      </c>
    </row>
    <row r="297" spans="1:10">
      <c r="A297" s="124" t="s">
        <v>524</v>
      </c>
      <c r="B297" s="125">
        <v>0</v>
      </c>
      <c r="C297" s="125">
        <v>0</v>
      </c>
      <c r="D297" s="125">
        <v>0</v>
      </c>
      <c r="E297" s="125">
        <v>0</v>
      </c>
      <c r="F297" s="125">
        <v>0</v>
      </c>
      <c r="G297" s="125">
        <v>0</v>
      </c>
      <c r="H297" s="125">
        <v>0</v>
      </c>
      <c r="I297" s="125">
        <v>0</v>
      </c>
      <c r="J297" s="229">
        <v>2024</v>
      </c>
    </row>
    <row r="298" spans="1:10">
      <c r="A298" s="124" t="s">
        <v>525</v>
      </c>
      <c r="B298" s="125">
        <v>0</v>
      </c>
      <c r="C298" s="125">
        <v>0</v>
      </c>
      <c r="D298" s="125">
        <v>0</v>
      </c>
      <c r="E298" s="125">
        <v>0</v>
      </c>
      <c r="F298" s="125">
        <v>0</v>
      </c>
      <c r="G298" s="125">
        <v>0</v>
      </c>
      <c r="H298" s="125">
        <v>0</v>
      </c>
      <c r="I298" s="125">
        <v>0</v>
      </c>
      <c r="J298" s="229">
        <v>2024</v>
      </c>
    </row>
    <row r="299" spans="1:10">
      <c r="A299" s="124" t="s">
        <v>526</v>
      </c>
      <c r="B299" s="125">
        <v>0</v>
      </c>
      <c r="C299" s="125">
        <v>0</v>
      </c>
      <c r="D299" s="125">
        <v>0</v>
      </c>
      <c r="E299" s="125">
        <v>0</v>
      </c>
      <c r="F299" s="125">
        <v>0</v>
      </c>
      <c r="G299" s="125">
        <v>0</v>
      </c>
      <c r="H299" s="125">
        <v>0</v>
      </c>
      <c r="I299" s="125">
        <v>0</v>
      </c>
      <c r="J299" s="229">
        <v>2024</v>
      </c>
    </row>
    <row r="300" spans="1:10">
      <c r="A300" s="124" t="s">
        <v>527</v>
      </c>
      <c r="B300" s="125">
        <v>55</v>
      </c>
      <c r="C300" s="125">
        <v>56</v>
      </c>
      <c r="D300" s="125">
        <v>14</v>
      </c>
      <c r="E300" s="125">
        <v>0</v>
      </c>
      <c r="F300" s="125">
        <v>0</v>
      </c>
      <c r="G300" s="125">
        <v>0</v>
      </c>
      <c r="H300" s="125">
        <v>0</v>
      </c>
      <c r="I300" s="125">
        <v>0</v>
      </c>
      <c r="J300" s="229">
        <v>2024</v>
      </c>
    </row>
    <row r="301" spans="1:10">
      <c r="A301" s="124" t="s">
        <v>528</v>
      </c>
      <c r="B301" s="125">
        <v>79</v>
      </c>
      <c r="C301" s="125">
        <v>105</v>
      </c>
      <c r="D301" s="125">
        <v>20</v>
      </c>
      <c r="E301" s="125">
        <v>0</v>
      </c>
      <c r="F301" s="125">
        <v>0</v>
      </c>
      <c r="G301" s="125">
        <v>0</v>
      </c>
      <c r="H301" s="125">
        <v>0</v>
      </c>
      <c r="I301" s="125">
        <v>0</v>
      </c>
      <c r="J301" s="229">
        <v>2024</v>
      </c>
    </row>
    <row r="302" spans="1:10">
      <c r="A302" s="124" t="s">
        <v>529</v>
      </c>
      <c r="B302" s="125">
        <v>63</v>
      </c>
      <c r="C302" s="125">
        <v>62</v>
      </c>
      <c r="D302" s="125">
        <v>16</v>
      </c>
      <c r="E302" s="125">
        <v>0</v>
      </c>
      <c r="F302" s="125">
        <v>0</v>
      </c>
      <c r="G302" s="125">
        <v>0</v>
      </c>
      <c r="H302" s="125">
        <v>0</v>
      </c>
      <c r="I302" s="125">
        <v>0</v>
      </c>
      <c r="J302" s="229">
        <v>2024</v>
      </c>
    </row>
    <row r="303" spans="1:10">
      <c r="A303" s="124" t="s">
        <v>530</v>
      </c>
      <c r="B303" s="125">
        <v>90</v>
      </c>
      <c r="C303" s="125">
        <v>115</v>
      </c>
      <c r="D303" s="125">
        <v>23</v>
      </c>
      <c r="E303" s="125">
        <v>0</v>
      </c>
      <c r="F303" s="125">
        <v>0</v>
      </c>
      <c r="G303" s="125">
        <v>0</v>
      </c>
      <c r="H303" s="125">
        <v>0</v>
      </c>
      <c r="I303" s="125">
        <v>0</v>
      </c>
      <c r="J303" s="229">
        <v>2024</v>
      </c>
    </row>
    <row r="304" spans="1:10">
      <c r="A304" s="124" t="s">
        <v>531</v>
      </c>
      <c r="B304" s="125">
        <v>72</v>
      </c>
      <c r="C304" s="125">
        <v>66</v>
      </c>
      <c r="D304" s="125">
        <v>18</v>
      </c>
      <c r="E304" s="125">
        <v>0</v>
      </c>
      <c r="F304" s="125">
        <v>0</v>
      </c>
      <c r="G304" s="125">
        <v>0</v>
      </c>
      <c r="H304" s="125">
        <v>0</v>
      </c>
      <c r="I304" s="125">
        <v>0</v>
      </c>
      <c r="J304" s="229">
        <v>2024</v>
      </c>
    </row>
    <row r="305" spans="1:10">
      <c r="A305" s="124" t="s">
        <v>532</v>
      </c>
      <c r="B305" s="125">
        <v>102</v>
      </c>
      <c r="C305" s="125">
        <v>124</v>
      </c>
      <c r="D305" s="125">
        <v>25</v>
      </c>
      <c r="E305" s="125">
        <v>0</v>
      </c>
      <c r="F305" s="125">
        <v>0</v>
      </c>
      <c r="G305" s="125">
        <v>0</v>
      </c>
      <c r="H305" s="125">
        <v>0</v>
      </c>
      <c r="I305" s="125">
        <v>0</v>
      </c>
      <c r="J305" s="229">
        <v>2024</v>
      </c>
    </row>
    <row r="306" spans="1:10">
      <c r="A306" s="124" t="s">
        <v>533</v>
      </c>
      <c r="B306" s="125">
        <v>80</v>
      </c>
      <c r="C306" s="125">
        <v>72</v>
      </c>
      <c r="D306" s="125">
        <v>20</v>
      </c>
      <c r="E306" s="125">
        <v>0</v>
      </c>
      <c r="F306" s="125">
        <v>0</v>
      </c>
      <c r="G306" s="125">
        <v>0</v>
      </c>
      <c r="H306" s="125">
        <v>0</v>
      </c>
      <c r="I306" s="125">
        <v>0</v>
      </c>
      <c r="J306" s="229">
        <v>2024</v>
      </c>
    </row>
    <row r="307" spans="1:10">
      <c r="A307" s="124" t="s">
        <v>534</v>
      </c>
      <c r="B307" s="125">
        <v>113</v>
      </c>
      <c r="C307" s="125">
        <v>131</v>
      </c>
      <c r="D307" s="125">
        <v>28</v>
      </c>
      <c r="E307" s="125">
        <v>0</v>
      </c>
      <c r="F307" s="125">
        <v>0</v>
      </c>
      <c r="G307" s="125">
        <v>0</v>
      </c>
      <c r="H307" s="125">
        <v>0</v>
      </c>
      <c r="I307" s="125">
        <v>0</v>
      </c>
      <c r="J307" s="229">
        <v>2024</v>
      </c>
    </row>
    <row r="308" spans="1:10">
      <c r="A308" s="124" t="s">
        <v>535</v>
      </c>
      <c r="B308" s="125">
        <v>47</v>
      </c>
      <c r="C308" s="125">
        <v>52</v>
      </c>
      <c r="D308" s="125">
        <v>12</v>
      </c>
      <c r="E308" s="125">
        <v>0</v>
      </c>
      <c r="F308" s="125">
        <v>0</v>
      </c>
      <c r="G308" s="125">
        <v>0</v>
      </c>
      <c r="H308" s="125">
        <v>0</v>
      </c>
      <c r="I308" s="125">
        <v>0</v>
      </c>
      <c r="J308" s="229">
        <v>2024</v>
      </c>
    </row>
    <row r="309" spans="1:10">
      <c r="A309" s="124" t="s">
        <v>536</v>
      </c>
      <c r="B309" s="125">
        <v>0</v>
      </c>
      <c r="C309" s="125">
        <v>0</v>
      </c>
      <c r="D309" s="125">
        <v>0</v>
      </c>
      <c r="E309" s="125">
        <v>0</v>
      </c>
      <c r="F309" s="125">
        <v>0</v>
      </c>
      <c r="G309" s="125">
        <v>0</v>
      </c>
      <c r="H309" s="125">
        <v>0</v>
      </c>
      <c r="I309" s="125">
        <v>0</v>
      </c>
      <c r="J309" s="229">
        <v>2024</v>
      </c>
    </row>
  </sheetData>
  <sheetProtection algorithmName="SHA-512" hashValue="+R2KlsRZXzHM0v/Ert+h7DGuF0FWp2CWO91wD+6Pr9jzF3QNtVxJcZmbxxlkfX7oPhkPY7ROsZp6bhOm+gIlMw==" saltValue="+/+bmrmeyUmL6sirgojgig==" spinCount="100000" sheet="1" objects="1" scenarios="1"/>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2255E-63A2-47D0-B932-FD1E0A53C84F}">
  <dimension ref="A1:S71"/>
  <sheetViews>
    <sheetView workbookViewId="0">
      <selection sqref="A1:S1"/>
    </sheetView>
  </sheetViews>
  <sheetFormatPr defaultColWidth="9.08984375" defaultRowHeight="14.5"/>
  <cols>
    <col min="1" max="1" width="16.6328125" customWidth="1"/>
    <col min="2" max="19" width="10.1796875" customWidth="1"/>
  </cols>
  <sheetData>
    <row r="1" spans="1:19" ht="18.5" thickBot="1">
      <c r="A1" s="401" t="s">
        <v>308</v>
      </c>
      <c r="B1" s="402"/>
      <c r="C1" s="402"/>
      <c r="D1" s="402"/>
      <c r="E1" s="402"/>
      <c r="F1" s="402"/>
      <c r="G1" s="402"/>
      <c r="H1" s="402"/>
      <c r="I1" s="402"/>
      <c r="J1" s="402"/>
      <c r="K1" s="402"/>
      <c r="L1" s="402"/>
      <c r="M1" s="402"/>
      <c r="N1" s="402"/>
      <c r="O1" s="402"/>
      <c r="P1" s="402"/>
      <c r="Q1" s="402"/>
      <c r="R1" s="402"/>
      <c r="S1" s="403"/>
    </row>
    <row r="2" spans="1:19">
      <c r="A2" s="103"/>
      <c r="S2" s="104"/>
    </row>
    <row r="3" spans="1:19">
      <c r="A3" s="103"/>
      <c r="S3" s="104"/>
    </row>
    <row r="4" spans="1:19" ht="18">
      <c r="A4" s="372" t="s">
        <v>125</v>
      </c>
      <c r="B4" s="373"/>
      <c r="C4" s="373"/>
      <c r="D4" s="373"/>
      <c r="E4" s="373"/>
      <c r="F4" s="373"/>
      <c r="G4" s="373"/>
      <c r="H4" s="373"/>
      <c r="I4" s="373"/>
      <c r="J4" s="373"/>
      <c r="K4" s="373"/>
      <c r="L4" s="373"/>
      <c r="M4" s="373"/>
      <c r="N4" s="373"/>
      <c r="O4" s="373"/>
      <c r="P4" s="373"/>
      <c r="Q4" s="373"/>
      <c r="R4" s="373"/>
      <c r="S4" s="374"/>
    </row>
    <row r="5" spans="1:19">
      <c r="A5" s="375"/>
      <c r="B5" s="376" t="s">
        <v>78</v>
      </c>
      <c r="C5" s="376"/>
      <c r="D5" s="376"/>
      <c r="E5" s="376"/>
      <c r="F5" s="376"/>
      <c r="G5" s="376"/>
      <c r="H5" s="376" t="s">
        <v>80</v>
      </c>
      <c r="I5" s="376"/>
      <c r="J5" s="376"/>
      <c r="K5" s="376"/>
      <c r="L5" s="376"/>
      <c r="M5" s="376"/>
      <c r="N5" s="376" t="s">
        <v>79</v>
      </c>
      <c r="O5" s="376"/>
      <c r="P5" s="376"/>
      <c r="Q5" s="376"/>
      <c r="R5" s="376"/>
      <c r="S5" s="377"/>
    </row>
    <row r="6" spans="1:19">
      <c r="A6" s="375"/>
      <c r="B6" s="191" t="s">
        <v>126</v>
      </c>
      <c r="C6" s="191" t="s">
        <v>127</v>
      </c>
      <c r="D6" s="191" t="s">
        <v>128</v>
      </c>
      <c r="E6" s="191" t="s">
        <v>129</v>
      </c>
      <c r="F6" s="191" t="s">
        <v>130</v>
      </c>
      <c r="G6" s="223"/>
      <c r="H6" s="191" t="s">
        <v>126</v>
      </c>
      <c r="I6" s="191" t="s">
        <v>127</v>
      </c>
      <c r="J6" s="191" t="s">
        <v>128</v>
      </c>
      <c r="K6" s="191" t="s">
        <v>129</v>
      </c>
      <c r="L6" s="191" t="s">
        <v>130</v>
      </c>
      <c r="M6" s="223"/>
      <c r="N6" s="191" t="s">
        <v>126</v>
      </c>
      <c r="O6" s="191" t="s">
        <v>127</v>
      </c>
      <c r="P6" s="191" t="s">
        <v>128</v>
      </c>
      <c r="Q6" s="191" t="s">
        <v>129</v>
      </c>
      <c r="R6" s="191" t="s">
        <v>130</v>
      </c>
      <c r="S6" s="190"/>
    </row>
    <row r="7" spans="1:19">
      <c r="A7" s="107" t="s">
        <v>131</v>
      </c>
      <c r="B7" s="127">
        <v>64</v>
      </c>
      <c r="C7" s="127">
        <v>77</v>
      </c>
      <c r="D7" s="127">
        <v>89</v>
      </c>
      <c r="E7" s="127">
        <v>102</v>
      </c>
      <c r="F7" s="127">
        <v>115</v>
      </c>
      <c r="G7" s="228"/>
      <c r="H7" s="127">
        <v>80</v>
      </c>
      <c r="I7" s="127">
        <v>90</v>
      </c>
      <c r="J7" s="127">
        <v>99</v>
      </c>
      <c r="K7" s="127">
        <v>108</v>
      </c>
      <c r="L7" s="127">
        <v>118</v>
      </c>
      <c r="M7" s="227"/>
      <c r="N7" s="127">
        <v>16</v>
      </c>
      <c r="O7" s="127">
        <v>19</v>
      </c>
      <c r="P7" s="127">
        <v>22</v>
      </c>
      <c r="Q7" s="127">
        <v>25</v>
      </c>
      <c r="R7" s="127">
        <v>29</v>
      </c>
      <c r="S7" s="187"/>
    </row>
    <row r="8" spans="1:19">
      <c r="A8" s="107" t="s">
        <v>132</v>
      </c>
      <c r="B8" s="216"/>
      <c r="C8" s="127">
        <v>110</v>
      </c>
      <c r="D8" s="127">
        <v>126</v>
      </c>
      <c r="E8" s="127">
        <v>143</v>
      </c>
      <c r="F8" s="127">
        <v>161</v>
      </c>
      <c r="G8" s="226"/>
      <c r="H8" s="224"/>
      <c r="I8" s="127">
        <v>162</v>
      </c>
      <c r="J8" s="127">
        <v>183</v>
      </c>
      <c r="K8" s="127">
        <v>200</v>
      </c>
      <c r="L8" s="127">
        <v>216</v>
      </c>
      <c r="M8" s="225"/>
      <c r="N8" s="224"/>
      <c r="O8" s="127">
        <v>27</v>
      </c>
      <c r="P8" s="127">
        <v>32</v>
      </c>
      <c r="Q8" s="127">
        <v>36</v>
      </c>
      <c r="R8" s="127">
        <v>40</v>
      </c>
      <c r="S8" s="200"/>
    </row>
    <row r="9" spans="1:19">
      <c r="A9" s="103"/>
      <c r="S9" s="104"/>
    </row>
    <row r="10" spans="1:19">
      <c r="A10" s="103"/>
      <c r="S10" s="104"/>
    </row>
    <row r="11" spans="1:19" ht="18">
      <c r="A11" s="372" t="s">
        <v>133</v>
      </c>
      <c r="B11" s="373"/>
      <c r="C11" s="373"/>
      <c r="D11" s="373"/>
      <c r="E11" s="373"/>
      <c r="F11" s="373"/>
      <c r="G11" s="373"/>
      <c r="H11" s="373"/>
      <c r="I11" s="373"/>
      <c r="J11" s="373"/>
      <c r="K11" s="373"/>
      <c r="L11" s="373"/>
      <c r="M11" s="373"/>
      <c r="N11" s="373"/>
      <c r="O11" s="373"/>
      <c r="P11" s="373"/>
      <c r="Q11" s="373"/>
      <c r="R11" s="373"/>
      <c r="S11" s="374"/>
    </row>
    <row r="12" spans="1:19">
      <c r="A12" s="375"/>
      <c r="B12" s="378" t="s">
        <v>134</v>
      </c>
      <c r="C12" s="379"/>
      <c r="D12" s="379"/>
      <c r="E12" s="379"/>
      <c r="F12" s="379"/>
      <c r="G12" s="380"/>
      <c r="H12" s="376" t="s">
        <v>80</v>
      </c>
      <c r="I12" s="376"/>
      <c r="J12" s="376"/>
      <c r="K12" s="376"/>
      <c r="L12" s="376"/>
      <c r="M12" s="376"/>
      <c r="N12" s="376" t="s">
        <v>135</v>
      </c>
      <c r="O12" s="376"/>
      <c r="P12" s="376"/>
      <c r="Q12" s="376"/>
      <c r="R12" s="378"/>
      <c r="S12" s="377"/>
    </row>
    <row r="13" spans="1:19">
      <c r="A13" s="375"/>
      <c r="B13" s="105" t="s">
        <v>126</v>
      </c>
      <c r="C13" s="105" t="s">
        <v>127</v>
      </c>
      <c r="D13" s="105" t="s">
        <v>128</v>
      </c>
      <c r="E13" s="105" t="s">
        <v>129</v>
      </c>
      <c r="F13" s="105" t="s">
        <v>145</v>
      </c>
      <c r="G13" s="105" t="s">
        <v>146</v>
      </c>
      <c r="H13" s="105" t="s">
        <v>126</v>
      </c>
      <c r="I13" s="105" t="s">
        <v>127</v>
      </c>
      <c r="J13" s="105" t="s">
        <v>128</v>
      </c>
      <c r="K13" s="105" t="s">
        <v>129</v>
      </c>
      <c r="L13" s="105" t="s">
        <v>145</v>
      </c>
      <c r="M13" s="105" t="s">
        <v>146</v>
      </c>
      <c r="N13" s="105" t="s">
        <v>126</v>
      </c>
      <c r="O13" s="105" t="s">
        <v>127</v>
      </c>
      <c r="P13" s="105" t="s">
        <v>128</v>
      </c>
      <c r="Q13" s="105" t="s">
        <v>129</v>
      </c>
      <c r="R13" s="105" t="s">
        <v>145</v>
      </c>
      <c r="S13" s="106" t="s">
        <v>146</v>
      </c>
    </row>
    <row r="14" spans="1:19">
      <c r="A14" s="107" t="s">
        <v>131</v>
      </c>
      <c r="B14" s="127">
        <v>44</v>
      </c>
      <c r="C14" s="127">
        <v>53</v>
      </c>
      <c r="D14" s="127">
        <v>79</v>
      </c>
      <c r="E14" s="127">
        <v>86</v>
      </c>
      <c r="F14" s="127">
        <v>102</v>
      </c>
      <c r="G14" s="127">
        <v>102</v>
      </c>
      <c r="H14" s="127">
        <v>31</v>
      </c>
      <c r="I14" s="127">
        <v>34</v>
      </c>
      <c r="J14" s="127">
        <v>58</v>
      </c>
      <c r="K14" s="127">
        <v>59</v>
      </c>
      <c r="L14" s="127">
        <v>71</v>
      </c>
      <c r="M14" s="127">
        <v>71</v>
      </c>
      <c r="N14" s="127">
        <v>14</v>
      </c>
      <c r="O14" s="127">
        <v>15</v>
      </c>
      <c r="P14" s="127">
        <v>16</v>
      </c>
      <c r="Q14" s="127">
        <v>17</v>
      </c>
      <c r="R14" s="127">
        <v>18</v>
      </c>
      <c r="S14" s="128">
        <v>18</v>
      </c>
    </row>
    <row r="15" spans="1:19">
      <c r="A15" s="107" t="s">
        <v>132</v>
      </c>
      <c r="B15" s="222"/>
      <c r="C15" s="127">
        <v>64</v>
      </c>
      <c r="D15" s="127">
        <v>95</v>
      </c>
      <c r="E15" s="127">
        <v>97</v>
      </c>
      <c r="F15" s="127">
        <v>117</v>
      </c>
      <c r="G15" s="127">
        <v>122</v>
      </c>
      <c r="H15" s="223"/>
      <c r="I15" s="127">
        <v>52</v>
      </c>
      <c r="J15" s="127">
        <v>89</v>
      </c>
      <c r="K15" s="127">
        <v>91</v>
      </c>
      <c r="L15" s="127">
        <v>110</v>
      </c>
      <c r="M15" s="127">
        <v>110</v>
      </c>
      <c r="N15" s="222"/>
      <c r="O15" s="127">
        <v>16</v>
      </c>
      <c r="P15" s="127">
        <v>19</v>
      </c>
      <c r="Q15" s="127">
        <v>20</v>
      </c>
      <c r="R15" s="127">
        <v>29</v>
      </c>
      <c r="S15" s="128">
        <v>30</v>
      </c>
    </row>
    <row r="16" spans="1:19">
      <c r="A16" s="112"/>
      <c r="B16" s="383" t="s">
        <v>136</v>
      </c>
      <c r="C16" s="384"/>
      <c r="D16" s="384"/>
      <c r="E16" s="384"/>
      <c r="F16" s="384"/>
      <c r="G16" s="385"/>
      <c r="H16" s="396"/>
      <c r="I16" s="397"/>
      <c r="J16" s="397"/>
      <c r="K16" s="397"/>
      <c r="L16" s="397"/>
      <c r="M16" s="238"/>
      <c r="N16" s="376" t="s">
        <v>137</v>
      </c>
      <c r="O16" s="376"/>
      <c r="P16" s="376"/>
      <c r="Q16" s="376"/>
      <c r="R16" s="378"/>
      <c r="S16" s="377"/>
    </row>
    <row r="17" spans="1:19">
      <c r="A17" s="107" t="s">
        <v>131</v>
      </c>
      <c r="B17" s="127">
        <v>36</v>
      </c>
      <c r="C17" s="127">
        <v>43</v>
      </c>
      <c r="D17" s="127">
        <v>70</v>
      </c>
      <c r="E17" s="127">
        <v>83</v>
      </c>
      <c r="F17" s="127">
        <v>92</v>
      </c>
      <c r="G17" s="127">
        <v>92</v>
      </c>
      <c r="H17" s="396"/>
      <c r="I17" s="398"/>
      <c r="J17" s="398"/>
      <c r="K17" s="398"/>
      <c r="L17" s="398"/>
      <c r="M17" s="239"/>
      <c r="N17" s="127">
        <v>12</v>
      </c>
      <c r="O17" s="127">
        <v>18</v>
      </c>
      <c r="P17" s="127">
        <v>27</v>
      </c>
      <c r="Q17" s="127">
        <v>36</v>
      </c>
      <c r="R17" s="127">
        <v>54</v>
      </c>
      <c r="S17" s="128">
        <v>54</v>
      </c>
    </row>
    <row r="18" spans="1:19">
      <c r="A18" s="107" t="s">
        <v>132</v>
      </c>
      <c r="B18" s="221"/>
      <c r="C18" s="127">
        <v>58</v>
      </c>
      <c r="D18" s="127">
        <v>96</v>
      </c>
      <c r="E18" s="127">
        <v>111</v>
      </c>
      <c r="F18" s="127">
        <v>124</v>
      </c>
      <c r="G18" s="127">
        <v>129</v>
      </c>
      <c r="H18" s="399"/>
      <c r="I18" s="400"/>
      <c r="J18" s="400"/>
      <c r="K18" s="400"/>
      <c r="L18" s="400"/>
      <c r="M18" s="240"/>
      <c r="N18" s="220"/>
      <c r="O18" s="127">
        <v>18</v>
      </c>
      <c r="P18" s="127">
        <v>27</v>
      </c>
      <c r="Q18" s="127">
        <v>36</v>
      </c>
      <c r="R18" s="127">
        <v>54</v>
      </c>
      <c r="S18" s="128">
        <v>56</v>
      </c>
    </row>
    <row r="19" spans="1:19">
      <c r="A19" s="109"/>
      <c r="B19" s="113"/>
      <c r="C19" s="113"/>
      <c r="D19" s="113"/>
      <c r="E19" s="113"/>
      <c r="F19" s="113"/>
      <c r="G19" s="113"/>
      <c r="H19" s="110"/>
      <c r="I19" s="110"/>
      <c r="J19" s="110"/>
      <c r="K19" s="110"/>
      <c r="L19" s="110"/>
      <c r="M19" s="110"/>
      <c r="N19" s="113"/>
      <c r="O19" s="113"/>
      <c r="P19" s="113"/>
      <c r="Q19" s="113"/>
      <c r="R19" s="113"/>
      <c r="S19" s="114"/>
    </row>
    <row r="20" spans="1:19">
      <c r="A20" s="109"/>
      <c r="B20" s="113"/>
      <c r="C20" s="113"/>
      <c r="D20" s="113"/>
      <c r="E20" s="113"/>
      <c r="F20" s="113"/>
      <c r="G20" s="113"/>
      <c r="H20" s="110"/>
      <c r="I20" s="110"/>
      <c r="J20" s="110"/>
      <c r="K20" s="110"/>
      <c r="L20" s="110"/>
      <c r="M20" s="110"/>
      <c r="N20" s="113"/>
      <c r="O20" s="113"/>
      <c r="P20" s="113"/>
      <c r="Q20" s="113"/>
      <c r="R20" s="113"/>
      <c r="S20" s="114"/>
    </row>
    <row r="21" spans="1:19" ht="18">
      <c r="A21" s="372" t="s">
        <v>138</v>
      </c>
      <c r="B21" s="373"/>
      <c r="C21" s="373"/>
      <c r="D21" s="373"/>
      <c r="E21" s="373"/>
      <c r="F21" s="373"/>
      <c r="G21" s="373"/>
      <c r="H21" s="373"/>
      <c r="I21" s="373"/>
      <c r="J21" s="373"/>
      <c r="K21" s="373"/>
      <c r="L21" s="373"/>
      <c r="M21" s="373"/>
      <c r="N21" s="373"/>
      <c r="O21" s="373"/>
      <c r="P21" s="373"/>
      <c r="Q21" s="373"/>
      <c r="R21" s="373"/>
      <c r="S21" s="374"/>
    </row>
    <row r="22" spans="1:19">
      <c r="A22" s="375"/>
      <c r="B22" s="376" t="s">
        <v>78</v>
      </c>
      <c r="C22" s="376"/>
      <c r="D22" s="376"/>
      <c r="E22" s="376"/>
      <c r="F22" s="376"/>
      <c r="G22" s="376"/>
      <c r="H22" s="376" t="s">
        <v>80</v>
      </c>
      <c r="I22" s="376"/>
      <c r="J22" s="376"/>
      <c r="K22" s="376"/>
      <c r="L22" s="376"/>
      <c r="M22" s="376"/>
      <c r="N22" s="376" t="s">
        <v>79</v>
      </c>
      <c r="O22" s="376"/>
      <c r="P22" s="376"/>
      <c r="Q22" s="376"/>
      <c r="R22" s="376"/>
      <c r="S22" s="377"/>
    </row>
    <row r="23" spans="1:19">
      <c r="A23" s="375"/>
      <c r="B23" s="191" t="s">
        <v>126</v>
      </c>
      <c r="C23" s="191" t="s">
        <v>127</v>
      </c>
      <c r="D23" s="191" t="s">
        <v>128</v>
      </c>
      <c r="E23" s="191" t="s">
        <v>129</v>
      </c>
      <c r="F23" s="191" t="s">
        <v>130</v>
      </c>
      <c r="G23" s="223"/>
      <c r="H23" s="191" t="s">
        <v>126</v>
      </c>
      <c r="I23" s="191" t="s">
        <v>127</v>
      </c>
      <c r="J23" s="191" t="s">
        <v>128</v>
      </c>
      <c r="K23" s="191" t="s">
        <v>129</v>
      </c>
      <c r="L23" s="191" t="s">
        <v>130</v>
      </c>
      <c r="M23" s="223"/>
      <c r="N23" s="191" t="s">
        <v>126</v>
      </c>
      <c r="O23" s="191" t="s">
        <v>127</v>
      </c>
      <c r="P23" s="191" t="s">
        <v>128</v>
      </c>
      <c r="Q23" s="191" t="s">
        <v>129</v>
      </c>
      <c r="R23" s="191" t="s">
        <v>130</v>
      </c>
      <c r="S23" s="190"/>
    </row>
    <row r="24" spans="1:19">
      <c r="A24" s="107" t="s">
        <v>131</v>
      </c>
      <c r="B24" s="127">
        <v>36</v>
      </c>
      <c r="C24" s="127">
        <v>45</v>
      </c>
      <c r="D24" s="127">
        <v>55</v>
      </c>
      <c r="E24" s="127">
        <v>64</v>
      </c>
      <c r="F24" s="127">
        <v>73</v>
      </c>
      <c r="G24" s="189"/>
      <c r="H24" s="127">
        <v>25</v>
      </c>
      <c r="I24" s="127">
        <v>30</v>
      </c>
      <c r="J24" s="127">
        <v>34</v>
      </c>
      <c r="K24" s="127">
        <v>40</v>
      </c>
      <c r="L24" s="127">
        <v>45</v>
      </c>
      <c r="M24" s="188"/>
      <c r="N24" s="127">
        <v>9</v>
      </c>
      <c r="O24" s="127">
        <v>11</v>
      </c>
      <c r="P24" s="127">
        <v>14</v>
      </c>
      <c r="Q24" s="127">
        <v>16</v>
      </c>
      <c r="R24" s="127">
        <v>18</v>
      </c>
      <c r="S24" s="187"/>
    </row>
    <row r="25" spans="1:19">
      <c r="A25" s="107" t="s">
        <v>132</v>
      </c>
      <c r="B25" s="219"/>
      <c r="C25" s="127">
        <v>66</v>
      </c>
      <c r="D25" s="127">
        <v>79</v>
      </c>
      <c r="E25" s="127">
        <v>91</v>
      </c>
      <c r="F25" s="127">
        <v>107</v>
      </c>
      <c r="G25" s="203"/>
      <c r="H25" s="217"/>
      <c r="I25" s="127">
        <v>55</v>
      </c>
      <c r="J25" s="127">
        <v>64</v>
      </c>
      <c r="K25" s="127">
        <v>73</v>
      </c>
      <c r="L25" s="127">
        <v>82</v>
      </c>
      <c r="M25" s="218"/>
      <c r="N25" s="217"/>
      <c r="O25" s="127">
        <v>16</v>
      </c>
      <c r="P25" s="127">
        <v>20</v>
      </c>
      <c r="Q25" s="127">
        <v>23</v>
      </c>
      <c r="R25" s="127">
        <v>27</v>
      </c>
      <c r="S25" s="200"/>
    </row>
    <row r="26" spans="1:19">
      <c r="A26" s="103"/>
      <c r="S26" s="104"/>
    </row>
    <row r="27" spans="1:19" ht="18">
      <c r="A27" s="372" t="s">
        <v>147</v>
      </c>
      <c r="B27" s="373"/>
      <c r="C27" s="373"/>
      <c r="D27" s="373"/>
      <c r="E27" s="373"/>
      <c r="F27" s="373"/>
      <c r="G27" s="373"/>
      <c r="H27" s="373"/>
      <c r="I27" s="373"/>
      <c r="J27" s="373"/>
      <c r="K27" s="373"/>
      <c r="L27" s="373"/>
      <c r="M27" s="373"/>
      <c r="N27" s="373"/>
      <c r="O27" s="373"/>
      <c r="P27" s="373"/>
      <c r="Q27" s="373"/>
      <c r="R27" s="373"/>
      <c r="S27" s="374"/>
    </row>
    <row r="28" spans="1:19">
      <c r="A28" s="375"/>
      <c r="B28" s="376" t="s">
        <v>78</v>
      </c>
      <c r="C28" s="376"/>
      <c r="D28" s="376"/>
      <c r="E28" s="376"/>
      <c r="F28" s="376"/>
      <c r="G28" s="376"/>
      <c r="H28" s="376" t="s">
        <v>80</v>
      </c>
      <c r="I28" s="376"/>
      <c r="J28" s="376"/>
      <c r="K28" s="376"/>
      <c r="L28" s="376"/>
      <c r="M28" s="376"/>
      <c r="N28" s="376" t="s">
        <v>79</v>
      </c>
      <c r="O28" s="376"/>
      <c r="P28" s="376"/>
      <c r="Q28" s="376"/>
      <c r="R28" s="376"/>
      <c r="S28" s="377"/>
    </row>
    <row r="29" spans="1:19">
      <c r="A29" s="375"/>
      <c r="B29" s="191" t="s">
        <v>126</v>
      </c>
      <c r="C29" s="191" t="s">
        <v>127</v>
      </c>
      <c r="D29" s="191" t="s">
        <v>128</v>
      </c>
      <c r="E29" s="191" t="s">
        <v>129</v>
      </c>
      <c r="F29" s="191" t="s">
        <v>130</v>
      </c>
      <c r="G29" s="223"/>
      <c r="H29" s="191" t="s">
        <v>126</v>
      </c>
      <c r="I29" s="191" t="s">
        <v>127</v>
      </c>
      <c r="J29" s="191" t="s">
        <v>128</v>
      </c>
      <c r="K29" s="191" t="s">
        <v>129</v>
      </c>
      <c r="L29" s="191" t="s">
        <v>130</v>
      </c>
      <c r="M29" s="223"/>
      <c r="N29" s="191" t="s">
        <v>126</v>
      </c>
      <c r="O29" s="191" t="s">
        <v>127</v>
      </c>
      <c r="P29" s="191" t="s">
        <v>128</v>
      </c>
      <c r="Q29" s="191" t="s">
        <v>129</v>
      </c>
      <c r="R29" s="191" t="s">
        <v>130</v>
      </c>
      <c r="S29" s="190"/>
    </row>
    <row r="30" spans="1:19">
      <c r="A30" s="107" t="s">
        <v>131</v>
      </c>
      <c r="B30" s="127">
        <v>56</v>
      </c>
      <c r="C30" s="127">
        <v>71</v>
      </c>
      <c r="D30" s="127">
        <v>94</v>
      </c>
      <c r="E30" s="127">
        <v>100</v>
      </c>
      <c r="F30" s="127">
        <v>102</v>
      </c>
      <c r="G30" s="189"/>
      <c r="H30" s="127">
        <v>15</v>
      </c>
      <c r="I30" s="127">
        <v>20</v>
      </c>
      <c r="J30" s="127">
        <v>26</v>
      </c>
      <c r="K30" s="127">
        <v>28</v>
      </c>
      <c r="L30" s="127">
        <v>28</v>
      </c>
      <c r="M30" s="188"/>
      <c r="N30" s="127">
        <v>11</v>
      </c>
      <c r="O30" s="127">
        <v>14</v>
      </c>
      <c r="P30" s="127">
        <v>18</v>
      </c>
      <c r="Q30" s="127">
        <v>20</v>
      </c>
      <c r="R30" s="127">
        <v>20</v>
      </c>
      <c r="S30" s="187"/>
    </row>
    <row r="31" spans="1:19">
      <c r="A31" s="107" t="s">
        <v>132</v>
      </c>
      <c r="B31" s="219"/>
      <c r="C31" s="127">
        <v>85</v>
      </c>
      <c r="D31" s="127">
        <v>105</v>
      </c>
      <c r="E31" s="127">
        <v>109</v>
      </c>
      <c r="F31" s="127">
        <v>116</v>
      </c>
      <c r="G31" s="203"/>
      <c r="H31" s="217"/>
      <c r="I31" s="127">
        <v>23</v>
      </c>
      <c r="J31" s="127">
        <v>29</v>
      </c>
      <c r="K31" s="127">
        <v>30</v>
      </c>
      <c r="L31" s="127">
        <v>32</v>
      </c>
      <c r="M31" s="218"/>
      <c r="N31" s="217"/>
      <c r="O31" s="127">
        <v>17</v>
      </c>
      <c r="P31" s="127">
        <v>21</v>
      </c>
      <c r="Q31" s="127">
        <v>22</v>
      </c>
      <c r="R31" s="127">
        <v>23</v>
      </c>
      <c r="S31" s="200"/>
    </row>
    <row r="32" spans="1:19">
      <c r="A32" s="103"/>
      <c r="S32" s="104"/>
    </row>
    <row r="33" spans="1:19" ht="18">
      <c r="A33" s="393" t="s">
        <v>139</v>
      </c>
      <c r="B33" s="394"/>
      <c r="C33" s="394"/>
      <c r="D33" s="394"/>
      <c r="E33" s="394"/>
      <c r="F33" s="394"/>
      <c r="G33" s="394"/>
      <c r="H33" s="394"/>
      <c r="I33" s="394"/>
      <c r="J33" s="394"/>
      <c r="K33" s="394"/>
      <c r="L33" s="394"/>
      <c r="M33" s="394"/>
      <c r="N33" s="394"/>
      <c r="O33" s="394"/>
      <c r="P33" s="394"/>
      <c r="Q33" s="394"/>
      <c r="R33" s="394"/>
      <c r="S33" s="395"/>
    </row>
    <row r="34" spans="1:19">
      <c r="A34" s="375"/>
      <c r="B34" s="376" t="s">
        <v>134</v>
      </c>
      <c r="C34" s="376"/>
      <c r="D34" s="376"/>
      <c r="E34" s="376"/>
      <c r="F34" s="376"/>
      <c r="G34" s="376"/>
      <c r="H34" s="376" t="s">
        <v>80</v>
      </c>
      <c r="I34" s="376"/>
      <c r="J34" s="376"/>
      <c r="K34" s="376"/>
      <c r="L34" s="376"/>
      <c r="M34" s="376"/>
      <c r="N34" s="376" t="s">
        <v>135</v>
      </c>
      <c r="O34" s="376"/>
      <c r="P34" s="376"/>
      <c r="Q34" s="376"/>
      <c r="R34" s="378"/>
      <c r="S34" s="377"/>
    </row>
    <row r="35" spans="1:19">
      <c r="A35" s="375"/>
      <c r="B35" s="105" t="s">
        <v>126</v>
      </c>
      <c r="C35" s="105" t="s">
        <v>127</v>
      </c>
      <c r="D35" s="105" t="s">
        <v>128</v>
      </c>
      <c r="E35" s="105" t="s">
        <v>129</v>
      </c>
      <c r="F35" s="105" t="s">
        <v>145</v>
      </c>
      <c r="G35" s="105" t="s">
        <v>146</v>
      </c>
      <c r="H35" s="105" t="s">
        <v>126</v>
      </c>
      <c r="I35" s="105" t="s">
        <v>127</v>
      </c>
      <c r="J35" s="105" t="s">
        <v>128</v>
      </c>
      <c r="K35" s="105" t="s">
        <v>129</v>
      </c>
      <c r="L35" s="105" t="s">
        <v>145</v>
      </c>
      <c r="M35" s="105" t="s">
        <v>146</v>
      </c>
      <c r="N35" s="105" t="s">
        <v>126</v>
      </c>
      <c r="O35" s="105" t="s">
        <v>127</v>
      </c>
      <c r="P35" s="105" t="s">
        <v>128</v>
      </c>
      <c r="Q35" s="105" t="s">
        <v>129</v>
      </c>
      <c r="R35" s="105" t="s">
        <v>145</v>
      </c>
      <c r="S35" s="106" t="s">
        <v>146</v>
      </c>
    </row>
    <row r="36" spans="1:19">
      <c r="A36" s="107" t="s">
        <v>131</v>
      </c>
      <c r="B36" s="127">
        <v>51</v>
      </c>
      <c r="C36" s="127">
        <v>65</v>
      </c>
      <c r="D36" s="127">
        <v>87</v>
      </c>
      <c r="E36" s="127">
        <v>102</v>
      </c>
      <c r="F36" s="127">
        <v>121</v>
      </c>
      <c r="G36" s="127">
        <v>121</v>
      </c>
      <c r="H36" s="127">
        <v>28</v>
      </c>
      <c r="I36" s="127">
        <v>42</v>
      </c>
      <c r="J36" s="127">
        <v>64</v>
      </c>
      <c r="K36" s="127">
        <v>80</v>
      </c>
      <c r="L36" s="127">
        <v>101</v>
      </c>
      <c r="M36" s="127">
        <v>101</v>
      </c>
      <c r="N36" s="127">
        <v>9</v>
      </c>
      <c r="O36" s="127">
        <v>13</v>
      </c>
      <c r="P36" s="127">
        <v>21</v>
      </c>
      <c r="Q36" s="127">
        <v>26</v>
      </c>
      <c r="R36" s="127">
        <v>32</v>
      </c>
      <c r="S36" s="128">
        <v>32</v>
      </c>
    </row>
    <row r="37" spans="1:19">
      <c r="A37" s="107" t="s">
        <v>132</v>
      </c>
      <c r="B37" s="198"/>
      <c r="C37" s="127">
        <v>76</v>
      </c>
      <c r="D37" s="127">
        <v>106</v>
      </c>
      <c r="E37" s="127">
        <v>116</v>
      </c>
      <c r="F37" s="127">
        <v>142</v>
      </c>
      <c r="G37" s="127">
        <v>152</v>
      </c>
      <c r="H37" s="198"/>
      <c r="I37" s="127">
        <v>45</v>
      </c>
      <c r="J37" s="127">
        <v>75</v>
      </c>
      <c r="K37" s="127">
        <v>85</v>
      </c>
      <c r="L37" s="127">
        <v>109</v>
      </c>
      <c r="M37" s="127">
        <v>118</v>
      </c>
      <c r="N37" s="195"/>
      <c r="O37" s="127">
        <v>16</v>
      </c>
      <c r="P37" s="127">
        <v>26</v>
      </c>
      <c r="Q37" s="127">
        <v>29</v>
      </c>
      <c r="R37" s="127">
        <v>38</v>
      </c>
      <c r="S37" s="128">
        <v>41</v>
      </c>
    </row>
    <row r="38" spans="1:19">
      <c r="A38" s="108"/>
      <c r="B38" s="383" t="s">
        <v>136</v>
      </c>
      <c r="C38" s="384"/>
      <c r="D38" s="384"/>
      <c r="E38" s="384"/>
      <c r="F38" s="384"/>
      <c r="G38" s="385"/>
      <c r="H38" s="388"/>
      <c r="I38" s="389"/>
      <c r="J38" s="389"/>
      <c r="K38" s="389"/>
      <c r="L38" s="389"/>
      <c r="M38" s="241"/>
      <c r="N38" s="376" t="s">
        <v>137</v>
      </c>
      <c r="O38" s="376"/>
      <c r="P38" s="376"/>
      <c r="Q38" s="376"/>
      <c r="R38" s="378"/>
      <c r="S38" s="377"/>
    </row>
    <row r="39" spans="1:19">
      <c r="A39" s="107" t="s">
        <v>131</v>
      </c>
      <c r="B39" s="127">
        <v>57</v>
      </c>
      <c r="C39" s="127">
        <v>86</v>
      </c>
      <c r="D39" s="127">
        <v>132</v>
      </c>
      <c r="E39" s="127">
        <v>164</v>
      </c>
      <c r="F39" s="127">
        <v>207</v>
      </c>
      <c r="G39" s="127">
        <v>207</v>
      </c>
      <c r="H39" s="390"/>
      <c r="I39" s="388"/>
      <c r="J39" s="388"/>
      <c r="K39" s="388"/>
      <c r="L39" s="388"/>
      <c r="M39" s="242"/>
      <c r="N39" s="127">
        <v>20</v>
      </c>
      <c r="O39" s="127">
        <v>30</v>
      </c>
      <c r="P39" s="127">
        <v>46</v>
      </c>
      <c r="Q39" s="127">
        <v>58</v>
      </c>
      <c r="R39" s="127">
        <v>73</v>
      </c>
      <c r="S39" s="128">
        <v>73</v>
      </c>
    </row>
    <row r="40" spans="1:19">
      <c r="A40" s="107" t="s">
        <v>132</v>
      </c>
      <c r="B40" s="216"/>
      <c r="C40" s="127">
        <v>107</v>
      </c>
      <c r="D40" s="127">
        <v>180</v>
      </c>
      <c r="E40" s="127">
        <v>203</v>
      </c>
      <c r="F40" s="127">
        <v>261</v>
      </c>
      <c r="G40" s="127">
        <v>284</v>
      </c>
      <c r="H40" s="391"/>
      <c r="I40" s="392"/>
      <c r="J40" s="392"/>
      <c r="K40" s="392"/>
      <c r="L40" s="392"/>
      <c r="M40" s="243"/>
      <c r="N40" s="215"/>
      <c r="O40" s="127">
        <v>35</v>
      </c>
      <c r="P40" s="127">
        <v>59</v>
      </c>
      <c r="Q40" s="127">
        <v>66</v>
      </c>
      <c r="R40" s="127">
        <v>85</v>
      </c>
      <c r="S40" s="128">
        <v>93</v>
      </c>
    </row>
    <row r="41" spans="1:19">
      <c r="A41" s="103"/>
      <c r="S41" s="104"/>
    </row>
    <row r="42" spans="1:19" ht="18">
      <c r="A42" s="372" t="s">
        <v>140</v>
      </c>
      <c r="B42" s="373"/>
      <c r="C42" s="373"/>
      <c r="D42" s="373"/>
      <c r="E42" s="373"/>
      <c r="F42" s="373"/>
      <c r="G42" s="373"/>
      <c r="H42" s="373"/>
      <c r="I42" s="373"/>
      <c r="J42" s="373"/>
      <c r="K42" s="373"/>
      <c r="L42" s="373"/>
      <c r="M42" s="373"/>
      <c r="N42" s="373"/>
      <c r="O42" s="373"/>
      <c r="P42" s="373"/>
      <c r="Q42" s="373"/>
      <c r="R42" s="373"/>
      <c r="S42" s="374"/>
    </row>
    <row r="43" spans="1:19">
      <c r="A43" s="375"/>
      <c r="B43" s="378" t="s">
        <v>141</v>
      </c>
      <c r="C43" s="379"/>
      <c r="D43" s="379"/>
      <c r="E43" s="379"/>
      <c r="F43" s="379"/>
      <c r="G43" s="380"/>
      <c r="H43" s="376" t="s">
        <v>80</v>
      </c>
      <c r="I43" s="376"/>
      <c r="J43" s="376"/>
      <c r="K43" s="376"/>
      <c r="L43" s="376"/>
      <c r="M43" s="376"/>
      <c r="N43" s="376" t="s">
        <v>142</v>
      </c>
      <c r="O43" s="376"/>
      <c r="P43" s="376"/>
      <c r="Q43" s="376"/>
      <c r="R43" s="378"/>
      <c r="S43" s="377"/>
    </row>
    <row r="44" spans="1:19">
      <c r="A44" s="375"/>
      <c r="B44" s="105" t="s">
        <v>126</v>
      </c>
      <c r="C44" s="105" t="s">
        <v>127</v>
      </c>
      <c r="D44" s="105" t="s">
        <v>128</v>
      </c>
      <c r="E44" s="105" t="s">
        <v>129</v>
      </c>
      <c r="F44" s="105" t="s">
        <v>145</v>
      </c>
      <c r="G44" s="105" t="s">
        <v>146</v>
      </c>
      <c r="H44" s="105" t="s">
        <v>126</v>
      </c>
      <c r="I44" s="105" t="s">
        <v>127</v>
      </c>
      <c r="J44" s="105" t="s">
        <v>128</v>
      </c>
      <c r="K44" s="105" t="s">
        <v>129</v>
      </c>
      <c r="L44" s="105" t="s">
        <v>145</v>
      </c>
      <c r="M44" s="105" t="s">
        <v>146</v>
      </c>
      <c r="N44" s="105" t="s">
        <v>126</v>
      </c>
      <c r="O44" s="105" t="s">
        <v>127</v>
      </c>
      <c r="P44" s="105" t="s">
        <v>128</v>
      </c>
      <c r="Q44" s="105" t="s">
        <v>129</v>
      </c>
      <c r="R44" s="105" t="s">
        <v>145</v>
      </c>
      <c r="S44" s="106" t="s">
        <v>146</v>
      </c>
    </row>
    <row r="45" spans="1:19">
      <c r="A45" s="107" t="s">
        <v>131</v>
      </c>
      <c r="B45" s="127">
        <v>89</v>
      </c>
      <c r="C45" s="127">
        <v>116</v>
      </c>
      <c r="D45" s="127">
        <v>154</v>
      </c>
      <c r="E45" s="127">
        <v>165</v>
      </c>
      <c r="F45" s="127">
        <v>169</v>
      </c>
      <c r="G45" s="127">
        <v>169</v>
      </c>
      <c r="H45" s="127">
        <v>9</v>
      </c>
      <c r="I45" s="127">
        <v>12</v>
      </c>
      <c r="J45" s="127">
        <v>16</v>
      </c>
      <c r="K45" s="127">
        <v>17</v>
      </c>
      <c r="L45" s="127">
        <v>18</v>
      </c>
      <c r="M45" s="127">
        <v>18</v>
      </c>
      <c r="N45" s="127">
        <v>23</v>
      </c>
      <c r="O45" s="127">
        <v>29</v>
      </c>
      <c r="P45" s="127">
        <v>39</v>
      </c>
      <c r="Q45" s="127">
        <v>42</v>
      </c>
      <c r="R45" s="127">
        <v>43</v>
      </c>
      <c r="S45" s="128">
        <v>43</v>
      </c>
    </row>
    <row r="46" spans="1:19">
      <c r="A46" s="107" t="s">
        <v>132</v>
      </c>
      <c r="B46" s="214"/>
      <c r="C46" s="127">
        <v>138</v>
      </c>
      <c r="D46" s="127">
        <v>173</v>
      </c>
      <c r="E46" s="127">
        <v>180</v>
      </c>
      <c r="F46" s="127">
        <v>192</v>
      </c>
      <c r="G46" s="127">
        <v>229</v>
      </c>
      <c r="H46" s="214"/>
      <c r="I46" s="127">
        <v>14</v>
      </c>
      <c r="J46" s="127">
        <v>18</v>
      </c>
      <c r="K46" s="127">
        <v>19</v>
      </c>
      <c r="L46" s="127">
        <v>20</v>
      </c>
      <c r="M46" s="127">
        <v>24</v>
      </c>
      <c r="N46" s="214"/>
      <c r="O46" s="127">
        <v>35</v>
      </c>
      <c r="P46" s="127">
        <v>44</v>
      </c>
      <c r="Q46" s="127">
        <v>46</v>
      </c>
      <c r="R46" s="127">
        <v>49</v>
      </c>
      <c r="S46" s="128">
        <v>58</v>
      </c>
    </row>
    <row r="47" spans="1:19">
      <c r="A47" s="107" t="s">
        <v>148</v>
      </c>
      <c r="B47" s="212"/>
      <c r="C47" s="127">
        <v>147</v>
      </c>
      <c r="D47" s="127">
        <v>199</v>
      </c>
      <c r="E47" s="127">
        <v>214</v>
      </c>
      <c r="F47" s="127">
        <v>220</v>
      </c>
      <c r="G47" s="127">
        <v>251</v>
      </c>
      <c r="H47" s="213"/>
      <c r="I47" s="127">
        <v>15</v>
      </c>
      <c r="J47" s="127">
        <v>21</v>
      </c>
      <c r="K47" s="127">
        <v>22</v>
      </c>
      <c r="L47" s="127">
        <v>23</v>
      </c>
      <c r="M47" s="127">
        <v>26</v>
      </c>
      <c r="N47" s="212"/>
      <c r="O47" s="127">
        <v>37</v>
      </c>
      <c r="P47" s="127">
        <v>50</v>
      </c>
      <c r="Q47" s="127">
        <v>54</v>
      </c>
      <c r="R47" s="127">
        <v>56</v>
      </c>
      <c r="S47" s="128">
        <v>64</v>
      </c>
    </row>
    <row r="48" spans="1:19">
      <c r="A48" s="211"/>
      <c r="B48" s="383" t="s">
        <v>136</v>
      </c>
      <c r="C48" s="384"/>
      <c r="D48" s="384"/>
      <c r="E48" s="384"/>
      <c r="F48" s="384"/>
      <c r="G48" s="385"/>
      <c r="H48" s="387"/>
      <c r="I48" s="382"/>
      <c r="J48" s="382"/>
      <c r="K48" s="382"/>
      <c r="L48" s="382"/>
      <c r="M48" s="244"/>
      <c r="N48" s="376" t="s">
        <v>137</v>
      </c>
      <c r="O48" s="376"/>
      <c r="P48" s="376"/>
      <c r="Q48" s="376"/>
      <c r="R48" s="378"/>
      <c r="S48" s="377"/>
    </row>
    <row r="49" spans="1:19">
      <c r="A49" s="107" t="s">
        <v>131</v>
      </c>
      <c r="B49" s="127">
        <v>75</v>
      </c>
      <c r="C49" s="127">
        <v>97</v>
      </c>
      <c r="D49" s="127">
        <v>129</v>
      </c>
      <c r="E49" s="127">
        <v>139</v>
      </c>
      <c r="F49" s="127">
        <v>142</v>
      </c>
      <c r="G49" s="127">
        <v>142</v>
      </c>
      <c r="H49" s="387"/>
      <c r="I49" s="381"/>
      <c r="J49" s="381"/>
      <c r="K49" s="381"/>
      <c r="L49" s="381"/>
      <c r="M49" s="246"/>
      <c r="N49" s="127">
        <v>19</v>
      </c>
      <c r="O49" s="127">
        <v>25</v>
      </c>
      <c r="P49" s="127">
        <v>33</v>
      </c>
      <c r="Q49" s="127">
        <v>35</v>
      </c>
      <c r="R49" s="127">
        <v>36</v>
      </c>
      <c r="S49" s="128">
        <v>36</v>
      </c>
    </row>
    <row r="50" spans="1:19">
      <c r="A50" s="107" t="s">
        <v>132</v>
      </c>
      <c r="B50" s="210"/>
      <c r="C50" s="127">
        <v>116</v>
      </c>
      <c r="D50" s="127">
        <v>145</v>
      </c>
      <c r="E50" s="127">
        <v>152</v>
      </c>
      <c r="F50" s="127">
        <v>161</v>
      </c>
      <c r="G50" s="127">
        <v>193</v>
      </c>
      <c r="H50" s="387"/>
      <c r="I50" s="381"/>
      <c r="J50" s="381"/>
      <c r="K50" s="381"/>
      <c r="L50" s="381"/>
      <c r="M50" s="245"/>
      <c r="N50" s="209"/>
      <c r="O50" s="127">
        <v>30</v>
      </c>
      <c r="P50" s="127">
        <v>37</v>
      </c>
      <c r="Q50" s="127">
        <v>38</v>
      </c>
      <c r="R50" s="127">
        <v>41</v>
      </c>
      <c r="S50" s="128">
        <v>49</v>
      </c>
    </row>
    <row r="51" spans="1:19">
      <c r="A51" s="107" t="s">
        <v>148</v>
      </c>
      <c r="B51" s="208"/>
      <c r="C51" s="127">
        <v>124</v>
      </c>
      <c r="D51" s="127">
        <v>168</v>
      </c>
      <c r="E51" s="127">
        <v>180</v>
      </c>
      <c r="F51" s="127">
        <v>185</v>
      </c>
      <c r="G51" s="127">
        <v>211</v>
      </c>
      <c r="H51" s="247"/>
      <c r="I51" s="247"/>
      <c r="J51" s="247"/>
      <c r="K51" s="247"/>
      <c r="L51" s="247"/>
      <c r="M51" s="247"/>
      <c r="N51" s="207"/>
      <c r="O51" s="127">
        <v>31</v>
      </c>
      <c r="P51" s="127">
        <v>42</v>
      </c>
      <c r="Q51" s="127">
        <v>46</v>
      </c>
      <c r="R51" s="127">
        <v>47</v>
      </c>
      <c r="S51" s="128">
        <v>54</v>
      </c>
    </row>
    <row r="52" spans="1:19">
      <c r="A52" s="206"/>
      <c r="B52" s="205"/>
      <c r="C52" s="205"/>
      <c r="D52" s="205"/>
      <c r="E52" s="205"/>
      <c r="F52" s="205"/>
      <c r="G52" s="205"/>
      <c r="H52" s="205"/>
      <c r="I52" s="205"/>
      <c r="J52" s="205"/>
      <c r="K52" s="205"/>
      <c r="L52" s="205"/>
      <c r="M52" s="205"/>
      <c r="N52" s="205"/>
      <c r="O52" s="205"/>
      <c r="P52" s="205"/>
      <c r="Q52" s="205"/>
      <c r="R52" s="205"/>
      <c r="S52" s="204"/>
    </row>
    <row r="53" spans="1:19">
      <c r="A53" s="103"/>
      <c r="S53" s="104"/>
    </row>
    <row r="54" spans="1:19" ht="18">
      <c r="A54" s="372" t="s">
        <v>143</v>
      </c>
      <c r="B54" s="373"/>
      <c r="C54" s="373"/>
      <c r="D54" s="373"/>
      <c r="E54" s="373"/>
      <c r="F54" s="373"/>
      <c r="G54" s="373"/>
      <c r="H54" s="373"/>
      <c r="I54" s="373"/>
      <c r="J54" s="373"/>
      <c r="K54" s="373"/>
      <c r="L54" s="373"/>
      <c r="M54" s="373"/>
      <c r="N54" s="373"/>
      <c r="O54" s="373"/>
      <c r="P54" s="373"/>
      <c r="Q54" s="373"/>
      <c r="R54" s="373"/>
      <c r="S54" s="374"/>
    </row>
    <row r="55" spans="1:19">
      <c r="A55" s="375"/>
      <c r="B55" s="376" t="s">
        <v>134</v>
      </c>
      <c r="C55" s="376"/>
      <c r="D55" s="376"/>
      <c r="E55" s="376"/>
      <c r="F55" s="376"/>
      <c r="G55" s="376"/>
      <c r="H55" s="376" t="s">
        <v>80</v>
      </c>
      <c r="I55" s="376"/>
      <c r="J55" s="376"/>
      <c r="K55" s="376"/>
      <c r="L55" s="376"/>
      <c r="M55" s="376"/>
      <c r="N55" s="376" t="s">
        <v>135</v>
      </c>
      <c r="O55" s="376"/>
      <c r="P55" s="376"/>
      <c r="Q55" s="376"/>
      <c r="R55" s="378"/>
      <c r="S55" s="377"/>
    </row>
    <row r="56" spans="1:19">
      <c r="A56" s="375"/>
      <c r="B56" s="191" t="s">
        <v>126</v>
      </c>
      <c r="C56" s="191" t="s">
        <v>127</v>
      </c>
      <c r="D56" s="191" t="s">
        <v>128</v>
      </c>
      <c r="E56" s="191" t="s">
        <v>129</v>
      </c>
      <c r="F56" s="191" t="s">
        <v>130</v>
      </c>
      <c r="G56" s="223"/>
      <c r="H56" s="191" t="s">
        <v>126</v>
      </c>
      <c r="I56" s="191" t="s">
        <v>127</v>
      </c>
      <c r="J56" s="191" t="s">
        <v>128</v>
      </c>
      <c r="K56" s="191" t="s">
        <v>129</v>
      </c>
      <c r="L56" s="191" t="s">
        <v>130</v>
      </c>
      <c r="M56" s="223"/>
      <c r="N56" s="191" t="s">
        <v>126</v>
      </c>
      <c r="O56" s="191" t="s">
        <v>127</v>
      </c>
      <c r="P56" s="191" t="s">
        <v>128</v>
      </c>
      <c r="Q56" s="191" t="s">
        <v>129</v>
      </c>
      <c r="R56" s="191" t="s">
        <v>130</v>
      </c>
      <c r="S56" s="190"/>
    </row>
    <row r="57" spans="1:19">
      <c r="A57" s="107" t="s">
        <v>131</v>
      </c>
      <c r="B57" s="127">
        <v>27</v>
      </c>
      <c r="C57" s="127">
        <v>32</v>
      </c>
      <c r="D57" s="127">
        <v>41</v>
      </c>
      <c r="E57" s="127">
        <v>50</v>
      </c>
      <c r="F57" s="127">
        <v>54</v>
      </c>
      <c r="G57" s="189"/>
      <c r="H57" s="127">
        <v>15</v>
      </c>
      <c r="I57" s="127">
        <v>18</v>
      </c>
      <c r="J57" s="127">
        <v>22</v>
      </c>
      <c r="K57" s="127">
        <v>27</v>
      </c>
      <c r="L57" s="127">
        <v>30</v>
      </c>
      <c r="M57" s="188"/>
      <c r="N57" s="127">
        <v>11</v>
      </c>
      <c r="O57" s="127">
        <v>12</v>
      </c>
      <c r="P57" s="127">
        <v>15</v>
      </c>
      <c r="Q57" s="127">
        <v>18</v>
      </c>
      <c r="R57" s="127">
        <v>20</v>
      </c>
      <c r="S57" s="187"/>
    </row>
    <row r="58" spans="1:19">
      <c r="A58" s="107" t="s">
        <v>132</v>
      </c>
      <c r="B58" s="198"/>
      <c r="C58" s="127">
        <v>53</v>
      </c>
      <c r="D58" s="127">
        <v>60</v>
      </c>
      <c r="E58" s="127">
        <v>72</v>
      </c>
      <c r="F58" s="127">
        <v>83</v>
      </c>
      <c r="G58" s="203"/>
      <c r="H58" s="202"/>
      <c r="I58" s="127">
        <v>29</v>
      </c>
      <c r="J58" s="127">
        <v>33</v>
      </c>
      <c r="K58" s="127">
        <v>39</v>
      </c>
      <c r="L58" s="127">
        <v>46</v>
      </c>
      <c r="M58" s="201"/>
      <c r="N58" s="193"/>
      <c r="O58" s="127">
        <v>19</v>
      </c>
      <c r="P58" s="127">
        <v>22</v>
      </c>
      <c r="Q58" s="127">
        <v>26</v>
      </c>
      <c r="R58" s="127">
        <v>31</v>
      </c>
      <c r="S58" s="200"/>
    </row>
    <row r="59" spans="1:19">
      <c r="A59" s="108"/>
      <c r="B59" s="378" t="s">
        <v>141</v>
      </c>
      <c r="C59" s="379"/>
      <c r="D59" s="379"/>
      <c r="E59" s="379"/>
      <c r="F59" s="379"/>
      <c r="G59" s="380"/>
      <c r="H59" s="381"/>
      <c r="I59" s="382"/>
      <c r="J59" s="382"/>
      <c r="K59" s="382"/>
      <c r="L59" s="382"/>
      <c r="M59" s="199"/>
      <c r="N59" s="376" t="s">
        <v>142</v>
      </c>
      <c r="O59" s="376"/>
      <c r="P59" s="376"/>
      <c r="Q59" s="376"/>
      <c r="R59" s="378"/>
      <c r="S59" s="377"/>
    </row>
    <row r="60" spans="1:19">
      <c r="A60" s="107" t="s">
        <v>131</v>
      </c>
      <c r="B60" s="127">
        <v>40</v>
      </c>
      <c r="C60" s="127">
        <v>47</v>
      </c>
      <c r="D60" s="127">
        <v>60</v>
      </c>
      <c r="E60" s="127">
        <v>73</v>
      </c>
      <c r="F60" s="127">
        <v>79</v>
      </c>
      <c r="G60" s="197"/>
      <c r="H60" s="381"/>
      <c r="I60" s="381"/>
      <c r="J60" s="381"/>
      <c r="K60" s="381"/>
      <c r="L60" s="381"/>
      <c r="M60" s="199"/>
      <c r="N60" s="127">
        <v>15</v>
      </c>
      <c r="O60" s="127">
        <v>18</v>
      </c>
      <c r="P60" s="127">
        <v>22</v>
      </c>
      <c r="Q60" s="127">
        <v>27</v>
      </c>
      <c r="R60" s="127">
        <v>29</v>
      </c>
      <c r="S60" s="196"/>
    </row>
    <row r="61" spans="1:19">
      <c r="A61" s="107" t="s">
        <v>132</v>
      </c>
      <c r="B61" s="195"/>
      <c r="C61" s="127">
        <v>77</v>
      </c>
      <c r="D61" s="127">
        <v>88</v>
      </c>
      <c r="E61" s="127">
        <v>105</v>
      </c>
      <c r="F61" s="127">
        <v>121</v>
      </c>
      <c r="G61" s="194"/>
      <c r="H61" s="381"/>
      <c r="I61" s="381"/>
      <c r="J61" s="381"/>
      <c r="K61" s="381"/>
      <c r="L61" s="381"/>
      <c r="M61" s="230"/>
      <c r="N61" s="193"/>
      <c r="O61" s="127">
        <v>28</v>
      </c>
      <c r="P61" s="127">
        <v>32</v>
      </c>
      <c r="Q61" s="127">
        <v>38</v>
      </c>
      <c r="R61" s="127">
        <v>45</v>
      </c>
      <c r="S61" s="192"/>
    </row>
    <row r="62" spans="1:19">
      <c r="A62" s="108"/>
      <c r="B62" s="383" t="s">
        <v>136</v>
      </c>
      <c r="C62" s="384"/>
      <c r="D62" s="384"/>
      <c r="E62" s="384"/>
      <c r="F62" s="384"/>
      <c r="G62" s="385"/>
      <c r="H62" s="381"/>
      <c r="I62" s="381"/>
      <c r="J62" s="381"/>
      <c r="K62" s="381"/>
      <c r="L62" s="381"/>
      <c r="M62" s="246"/>
      <c r="N62" s="376" t="s">
        <v>137</v>
      </c>
      <c r="O62" s="376"/>
      <c r="P62" s="376"/>
      <c r="Q62" s="376"/>
      <c r="R62" s="378"/>
      <c r="S62" s="377"/>
    </row>
    <row r="63" spans="1:19">
      <c r="A63" s="107" t="s">
        <v>131</v>
      </c>
      <c r="B63" s="127">
        <v>31</v>
      </c>
      <c r="C63" s="127">
        <v>37</v>
      </c>
      <c r="D63" s="127">
        <v>47</v>
      </c>
      <c r="E63" s="127">
        <v>57</v>
      </c>
      <c r="F63" s="127">
        <v>62</v>
      </c>
      <c r="G63" s="197"/>
      <c r="H63" s="381"/>
      <c r="I63" s="381"/>
      <c r="J63" s="381"/>
      <c r="K63" s="381"/>
      <c r="L63" s="381"/>
      <c r="M63" s="246"/>
      <c r="N63" s="127">
        <v>12</v>
      </c>
      <c r="O63" s="127">
        <v>14</v>
      </c>
      <c r="P63" s="127">
        <v>17</v>
      </c>
      <c r="Q63" s="127">
        <v>21</v>
      </c>
      <c r="R63" s="127">
        <v>23</v>
      </c>
      <c r="S63" s="196"/>
    </row>
    <row r="64" spans="1:19">
      <c r="A64" s="107" t="s">
        <v>132</v>
      </c>
      <c r="B64" s="195"/>
      <c r="C64" s="127">
        <v>60</v>
      </c>
      <c r="D64" s="127">
        <v>69</v>
      </c>
      <c r="E64" s="127">
        <v>82</v>
      </c>
      <c r="F64" s="127">
        <v>95</v>
      </c>
      <c r="G64" s="194"/>
      <c r="H64" s="386"/>
      <c r="I64" s="386"/>
      <c r="J64" s="386"/>
      <c r="K64" s="386"/>
      <c r="L64" s="386"/>
      <c r="M64" s="247"/>
      <c r="N64" s="193"/>
      <c r="O64" s="127">
        <v>22</v>
      </c>
      <c r="P64" s="127">
        <v>25</v>
      </c>
      <c r="Q64" s="127">
        <v>30</v>
      </c>
      <c r="R64" s="127">
        <v>35</v>
      </c>
      <c r="S64" s="192"/>
    </row>
    <row r="65" spans="1:19">
      <c r="A65" s="103"/>
      <c r="S65" s="104"/>
    </row>
    <row r="66" spans="1:19">
      <c r="A66" s="103"/>
      <c r="S66" s="104"/>
    </row>
    <row r="67" spans="1:19" ht="18">
      <c r="A67" s="372" t="s">
        <v>144</v>
      </c>
      <c r="B67" s="373"/>
      <c r="C67" s="373"/>
      <c r="D67" s="373"/>
      <c r="E67" s="373"/>
      <c r="F67" s="373"/>
      <c r="G67" s="373"/>
      <c r="H67" s="373"/>
      <c r="I67" s="373"/>
      <c r="J67" s="373"/>
      <c r="K67" s="373"/>
      <c r="L67" s="373"/>
      <c r="M67" s="373"/>
      <c r="N67" s="373"/>
      <c r="O67" s="373"/>
      <c r="P67" s="373"/>
      <c r="Q67" s="373"/>
      <c r="R67" s="373"/>
      <c r="S67" s="374"/>
    </row>
    <row r="68" spans="1:19">
      <c r="A68" s="375"/>
      <c r="B68" s="376" t="s">
        <v>78</v>
      </c>
      <c r="C68" s="376"/>
      <c r="D68" s="376"/>
      <c r="E68" s="376"/>
      <c r="F68" s="376"/>
      <c r="G68" s="376"/>
      <c r="H68" s="376" t="s">
        <v>80</v>
      </c>
      <c r="I68" s="376"/>
      <c r="J68" s="376"/>
      <c r="K68" s="376"/>
      <c r="L68" s="376"/>
      <c r="M68" s="376"/>
      <c r="N68" s="376" t="s">
        <v>79</v>
      </c>
      <c r="O68" s="376"/>
      <c r="P68" s="376"/>
      <c r="Q68" s="376"/>
      <c r="R68" s="376"/>
      <c r="S68" s="377"/>
    </row>
    <row r="69" spans="1:19">
      <c r="A69" s="375"/>
      <c r="B69" s="191" t="s">
        <v>126</v>
      </c>
      <c r="C69" s="191" t="s">
        <v>127</v>
      </c>
      <c r="D69" s="191" t="s">
        <v>128</v>
      </c>
      <c r="E69" s="191" t="s">
        <v>129</v>
      </c>
      <c r="F69" s="191" t="s">
        <v>130</v>
      </c>
      <c r="G69" s="223"/>
      <c r="H69" s="191" t="s">
        <v>126</v>
      </c>
      <c r="I69" s="191" t="s">
        <v>127</v>
      </c>
      <c r="J69" s="191" t="s">
        <v>128</v>
      </c>
      <c r="K69" s="191" t="s">
        <v>129</v>
      </c>
      <c r="L69" s="191" t="s">
        <v>130</v>
      </c>
      <c r="M69" s="223"/>
      <c r="N69" s="191" t="s">
        <v>126</v>
      </c>
      <c r="O69" s="191" t="s">
        <v>127</v>
      </c>
      <c r="P69" s="191" t="s">
        <v>128</v>
      </c>
      <c r="Q69" s="191" t="s">
        <v>129</v>
      </c>
      <c r="R69" s="191" t="s">
        <v>130</v>
      </c>
      <c r="S69" s="190"/>
    </row>
    <row r="70" spans="1:19">
      <c r="A70" s="107" t="s">
        <v>131</v>
      </c>
      <c r="B70" s="127">
        <v>47</v>
      </c>
      <c r="C70" s="127">
        <v>55</v>
      </c>
      <c r="D70" s="127">
        <v>63</v>
      </c>
      <c r="E70" s="127">
        <v>72</v>
      </c>
      <c r="F70" s="127">
        <v>80</v>
      </c>
      <c r="G70" s="189"/>
      <c r="H70" s="127">
        <v>47</v>
      </c>
      <c r="I70" s="127">
        <v>52</v>
      </c>
      <c r="J70" s="127">
        <v>57</v>
      </c>
      <c r="K70" s="127">
        <v>61</v>
      </c>
      <c r="L70" s="127">
        <v>66</v>
      </c>
      <c r="M70" s="188"/>
      <c r="N70" s="127">
        <v>12</v>
      </c>
      <c r="O70" s="127">
        <v>14</v>
      </c>
      <c r="P70" s="127">
        <v>16</v>
      </c>
      <c r="Q70" s="127">
        <v>18</v>
      </c>
      <c r="R70" s="127">
        <v>20</v>
      </c>
      <c r="S70" s="187"/>
    </row>
    <row r="71" spans="1:19" ht="15" thickBot="1">
      <c r="A71" s="231" t="s">
        <v>132</v>
      </c>
      <c r="B71" s="186"/>
      <c r="C71" s="232">
        <v>79</v>
      </c>
      <c r="D71" s="232">
        <v>90</v>
      </c>
      <c r="E71" s="232">
        <v>102</v>
      </c>
      <c r="F71" s="232">
        <v>113</v>
      </c>
      <c r="G71" s="185"/>
      <c r="H71" s="183"/>
      <c r="I71" s="232">
        <v>97</v>
      </c>
      <c r="J71" s="232">
        <v>106</v>
      </c>
      <c r="K71" s="232">
        <v>114</v>
      </c>
      <c r="L71" s="232">
        <v>120</v>
      </c>
      <c r="M71" s="184"/>
      <c r="N71" s="183"/>
      <c r="O71" s="232">
        <v>20</v>
      </c>
      <c r="P71" s="232">
        <v>23</v>
      </c>
      <c r="Q71" s="232">
        <v>25</v>
      </c>
      <c r="R71" s="232">
        <v>28</v>
      </c>
      <c r="S71" s="182"/>
    </row>
  </sheetData>
  <sheetProtection algorithmName="SHA-512" hashValue="JIHJa3fQSxGusBdjcHzIXLlNTcoyc4Q7thXaqgrozsXs7zAnuuB578PIEqPzzaf23OL8AhzHrcZXJMpnSqAX7A==" saltValue="vusM7PMjfJZeHl9xkXlFRg==" spinCount="100000" sheet="1" selectLockedCells="1" selectUnlockedCells="1"/>
  <mergeCells count="56">
    <mergeCell ref="B16:G16"/>
    <mergeCell ref="H16:L18"/>
    <mergeCell ref="N16:S16"/>
    <mergeCell ref="A1:S1"/>
    <mergeCell ref="A4:S4"/>
    <mergeCell ref="A5:A6"/>
    <mergeCell ref="B5:G5"/>
    <mergeCell ref="H5:M5"/>
    <mergeCell ref="N5:S5"/>
    <mergeCell ref="A11:S11"/>
    <mergeCell ref="A12:A13"/>
    <mergeCell ref="B12:G12"/>
    <mergeCell ref="H12:M12"/>
    <mergeCell ref="N12:S12"/>
    <mergeCell ref="A34:A35"/>
    <mergeCell ref="B34:G34"/>
    <mergeCell ref="H34:M34"/>
    <mergeCell ref="N34:S34"/>
    <mergeCell ref="A21:S21"/>
    <mergeCell ref="A22:A23"/>
    <mergeCell ref="B22:G22"/>
    <mergeCell ref="H22:M22"/>
    <mergeCell ref="N22:S22"/>
    <mergeCell ref="A27:S27"/>
    <mergeCell ref="A28:A29"/>
    <mergeCell ref="B28:G28"/>
    <mergeCell ref="H28:M28"/>
    <mergeCell ref="N28:S28"/>
    <mergeCell ref="A33:S33"/>
    <mergeCell ref="B38:G38"/>
    <mergeCell ref="H38:L40"/>
    <mergeCell ref="N38:S38"/>
    <mergeCell ref="A42:S42"/>
    <mergeCell ref="A43:A44"/>
    <mergeCell ref="B43:G43"/>
    <mergeCell ref="H43:M43"/>
    <mergeCell ref="N43:S43"/>
    <mergeCell ref="B48:G48"/>
    <mergeCell ref="H48:L50"/>
    <mergeCell ref="N48:S48"/>
    <mergeCell ref="A54:S54"/>
    <mergeCell ref="A55:A56"/>
    <mergeCell ref="B55:G55"/>
    <mergeCell ref="H55:M55"/>
    <mergeCell ref="N55:S55"/>
    <mergeCell ref="B59:G59"/>
    <mergeCell ref="H59:L61"/>
    <mergeCell ref="N59:S59"/>
    <mergeCell ref="B62:G62"/>
    <mergeCell ref="H62:L64"/>
    <mergeCell ref="N62:S62"/>
    <mergeCell ref="A67:S67"/>
    <mergeCell ref="A68:A69"/>
    <mergeCell ref="B68:G68"/>
    <mergeCell ref="H68:M68"/>
    <mergeCell ref="N68:S68"/>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4EE9B-C766-4B9C-AE11-DB7CCBEBA396}">
  <dimension ref="A1:S72"/>
  <sheetViews>
    <sheetView topLeftCell="A15" workbookViewId="0">
      <selection activeCell="O6" sqref="O6"/>
    </sheetView>
  </sheetViews>
  <sheetFormatPr defaultColWidth="9.08984375" defaultRowHeight="14.5"/>
  <cols>
    <col min="1" max="1" width="16.6328125" customWidth="1"/>
    <col min="2" max="19" width="10.1796875" customWidth="1"/>
  </cols>
  <sheetData>
    <row r="1" spans="1:19" ht="18.5" thickBot="1">
      <c r="A1" s="401" t="s">
        <v>537</v>
      </c>
      <c r="B1" s="402"/>
      <c r="C1" s="402"/>
      <c r="D1" s="402"/>
      <c r="E1" s="402"/>
      <c r="F1" s="402"/>
      <c r="G1" s="402"/>
      <c r="H1" s="402"/>
      <c r="I1" s="402"/>
      <c r="J1" s="402"/>
      <c r="K1" s="402"/>
      <c r="L1" s="402"/>
      <c r="M1" s="402"/>
      <c r="N1" s="402"/>
      <c r="O1" s="402"/>
      <c r="P1" s="402"/>
      <c r="Q1" s="402"/>
      <c r="R1" s="402"/>
      <c r="S1" s="404"/>
    </row>
    <row r="2" spans="1:19">
      <c r="A2" s="253"/>
      <c r="B2" s="254"/>
      <c r="C2" s="254"/>
      <c r="D2" s="254"/>
      <c r="E2" s="254"/>
      <c r="F2" s="254"/>
      <c r="G2" s="254"/>
      <c r="H2" s="254"/>
      <c r="I2" s="254"/>
      <c r="J2" s="254"/>
      <c r="K2" s="254"/>
      <c r="L2" s="254"/>
      <c r="M2" s="254"/>
      <c r="N2" s="254"/>
      <c r="O2" s="254"/>
      <c r="P2" s="254"/>
      <c r="Q2" s="254"/>
      <c r="R2" s="254"/>
      <c r="S2" s="255"/>
    </row>
    <row r="3" spans="1:19">
      <c r="A3" s="103"/>
      <c r="S3" s="256"/>
    </row>
    <row r="4" spans="1:19" ht="18">
      <c r="A4" s="372" t="s">
        <v>125</v>
      </c>
      <c r="B4" s="373"/>
      <c r="C4" s="373"/>
      <c r="D4" s="373"/>
      <c r="E4" s="373"/>
      <c r="F4" s="373"/>
      <c r="G4" s="373"/>
      <c r="H4" s="373"/>
      <c r="I4" s="373"/>
      <c r="J4" s="373"/>
      <c r="K4" s="373"/>
      <c r="L4" s="373"/>
      <c r="M4" s="373"/>
      <c r="N4" s="373"/>
      <c r="O4" s="373"/>
      <c r="P4" s="373"/>
      <c r="Q4" s="373"/>
      <c r="R4" s="373"/>
      <c r="S4" s="405"/>
    </row>
    <row r="5" spans="1:19">
      <c r="A5" s="375"/>
      <c r="B5" s="376" t="s">
        <v>78</v>
      </c>
      <c r="C5" s="376"/>
      <c r="D5" s="376"/>
      <c r="E5" s="376"/>
      <c r="F5" s="376"/>
      <c r="G5" s="376"/>
      <c r="H5" s="376" t="s">
        <v>80</v>
      </c>
      <c r="I5" s="376"/>
      <c r="J5" s="376"/>
      <c r="K5" s="376"/>
      <c r="L5" s="376"/>
      <c r="M5" s="376"/>
      <c r="N5" s="376" t="s">
        <v>79</v>
      </c>
      <c r="O5" s="376"/>
      <c r="P5" s="376"/>
      <c r="Q5" s="376"/>
      <c r="R5" s="376"/>
      <c r="S5" s="406"/>
    </row>
    <row r="6" spans="1:19">
      <c r="A6" s="375"/>
      <c r="B6" s="191" t="s">
        <v>373</v>
      </c>
      <c r="C6" s="191" t="s">
        <v>374</v>
      </c>
      <c r="D6" s="191" t="s">
        <v>375</v>
      </c>
      <c r="E6" s="191" t="s">
        <v>376</v>
      </c>
      <c r="F6" s="191" t="s">
        <v>377</v>
      </c>
      <c r="G6" s="257"/>
      <c r="H6" s="191" t="s">
        <v>373</v>
      </c>
      <c r="I6" s="191" t="s">
        <v>374</v>
      </c>
      <c r="J6" s="191" t="s">
        <v>375</v>
      </c>
      <c r="K6" s="191" t="s">
        <v>376</v>
      </c>
      <c r="L6" s="191" t="s">
        <v>377</v>
      </c>
      <c r="M6" s="258"/>
      <c r="N6" s="191" t="s">
        <v>373</v>
      </c>
      <c r="O6" s="191" t="s">
        <v>374</v>
      </c>
      <c r="P6" s="191" t="s">
        <v>375</v>
      </c>
      <c r="Q6" s="191" t="s">
        <v>376</v>
      </c>
      <c r="R6" s="191" t="s">
        <v>377</v>
      </c>
      <c r="S6" s="259"/>
    </row>
    <row r="7" spans="1:19">
      <c r="A7" s="107" t="s">
        <v>131</v>
      </c>
      <c r="B7" s="260">
        <v>64</v>
      </c>
      <c r="C7" s="260">
        <v>77</v>
      </c>
      <c r="D7" s="260">
        <v>89</v>
      </c>
      <c r="E7" s="260">
        <v>102</v>
      </c>
      <c r="F7" s="260">
        <v>115</v>
      </c>
      <c r="G7" s="261"/>
      <c r="H7" s="260">
        <v>80</v>
      </c>
      <c r="I7" s="260">
        <v>90</v>
      </c>
      <c r="J7" s="260">
        <v>99</v>
      </c>
      <c r="K7" s="260">
        <v>108</v>
      </c>
      <c r="L7" s="260">
        <v>118</v>
      </c>
      <c r="M7" s="262"/>
      <c r="N7" s="260">
        <v>16</v>
      </c>
      <c r="O7" s="260">
        <v>19</v>
      </c>
      <c r="P7" s="260">
        <v>22</v>
      </c>
      <c r="Q7" s="260">
        <v>25</v>
      </c>
      <c r="R7" s="260">
        <v>29</v>
      </c>
      <c r="S7" s="263"/>
    </row>
    <row r="8" spans="1:19">
      <c r="A8" s="107" t="s">
        <v>132</v>
      </c>
      <c r="B8" s="264"/>
      <c r="C8" s="260">
        <v>110</v>
      </c>
      <c r="D8" s="260">
        <v>126</v>
      </c>
      <c r="E8" s="260">
        <v>143</v>
      </c>
      <c r="F8" s="260">
        <v>161</v>
      </c>
      <c r="G8" s="265"/>
      <c r="H8" s="266"/>
      <c r="I8" s="260">
        <v>162</v>
      </c>
      <c r="J8" s="260">
        <v>183</v>
      </c>
      <c r="K8" s="260">
        <v>200</v>
      </c>
      <c r="L8" s="260">
        <v>216</v>
      </c>
      <c r="M8" s="267"/>
      <c r="N8" s="268"/>
      <c r="O8" s="260">
        <v>27</v>
      </c>
      <c r="P8" s="260">
        <v>32</v>
      </c>
      <c r="Q8" s="260">
        <v>36</v>
      </c>
      <c r="R8" s="260">
        <v>40</v>
      </c>
      <c r="S8" s="269"/>
    </row>
    <row r="9" spans="1:19">
      <c r="A9" s="103"/>
      <c r="S9" s="256"/>
    </row>
    <row r="10" spans="1:19">
      <c r="A10" s="103"/>
      <c r="S10" s="256"/>
    </row>
    <row r="11" spans="1:19" ht="18">
      <c r="A11" s="372" t="s">
        <v>133</v>
      </c>
      <c r="B11" s="373"/>
      <c r="C11" s="373"/>
      <c r="D11" s="373"/>
      <c r="E11" s="373"/>
      <c r="F11" s="373"/>
      <c r="G11" s="373"/>
      <c r="H11" s="373"/>
      <c r="I11" s="373"/>
      <c r="J11" s="373"/>
      <c r="K11" s="373"/>
      <c r="L11" s="373"/>
      <c r="M11" s="373"/>
      <c r="N11" s="373"/>
      <c r="O11" s="373"/>
      <c r="P11" s="373"/>
      <c r="Q11" s="373"/>
      <c r="R11" s="373"/>
      <c r="S11" s="405"/>
    </row>
    <row r="12" spans="1:19">
      <c r="A12" s="375"/>
      <c r="B12" s="378" t="s">
        <v>134</v>
      </c>
      <c r="C12" s="379"/>
      <c r="D12" s="379"/>
      <c r="E12" s="379"/>
      <c r="F12" s="379"/>
      <c r="G12" s="380"/>
      <c r="H12" s="376" t="s">
        <v>80</v>
      </c>
      <c r="I12" s="376"/>
      <c r="J12" s="376"/>
      <c r="K12" s="376"/>
      <c r="L12" s="376"/>
      <c r="M12" s="376"/>
      <c r="N12" s="376" t="s">
        <v>135</v>
      </c>
      <c r="O12" s="376"/>
      <c r="P12" s="376"/>
      <c r="Q12" s="376"/>
      <c r="R12" s="378"/>
      <c r="S12" s="406"/>
    </row>
    <row r="13" spans="1:19">
      <c r="A13" s="375"/>
      <c r="B13" s="105" t="s">
        <v>373</v>
      </c>
      <c r="C13" s="105" t="s">
        <v>374</v>
      </c>
      <c r="D13" s="105" t="s">
        <v>375</v>
      </c>
      <c r="E13" s="105" t="s">
        <v>376</v>
      </c>
      <c r="F13" s="105" t="s">
        <v>378</v>
      </c>
      <c r="G13" s="105" t="s">
        <v>379</v>
      </c>
      <c r="H13" s="105" t="s">
        <v>373</v>
      </c>
      <c r="I13" s="105" t="s">
        <v>374</v>
      </c>
      <c r="J13" s="105" t="s">
        <v>375</v>
      </c>
      <c r="K13" s="105" t="s">
        <v>376</v>
      </c>
      <c r="L13" s="105" t="s">
        <v>378</v>
      </c>
      <c r="M13" s="105" t="s">
        <v>379</v>
      </c>
      <c r="N13" s="105" t="s">
        <v>373</v>
      </c>
      <c r="O13" s="105" t="s">
        <v>374</v>
      </c>
      <c r="P13" s="105" t="s">
        <v>375</v>
      </c>
      <c r="Q13" s="105" t="s">
        <v>376</v>
      </c>
      <c r="R13" s="105" t="s">
        <v>378</v>
      </c>
      <c r="S13" s="270" t="s">
        <v>379</v>
      </c>
    </row>
    <row r="14" spans="1:19">
      <c r="A14" s="107" t="s">
        <v>131</v>
      </c>
      <c r="B14" s="260">
        <v>44</v>
      </c>
      <c r="C14" s="260">
        <v>53</v>
      </c>
      <c r="D14" s="260">
        <v>79</v>
      </c>
      <c r="E14" s="260">
        <v>86</v>
      </c>
      <c r="F14" s="260">
        <v>102</v>
      </c>
      <c r="G14" s="260">
        <v>102</v>
      </c>
      <c r="H14" s="260">
        <v>31</v>
      </c>
      <c r="I14" s="260">
        <v>35</v>
      </c>
      <c r="J14" s="260">
        <v>59</v>
      </c>
      <c r="K14" s="260">
        <v>60</v>
      </c>
      <c r="L14" s="260">
        <v>73</v>
      </c>
      <c r="M14" s="260">
        <v>73</v>
      </c>
      <c r="N14" s="260">
        <v>14</v>
      </c>
      <c r="O14" s="260">
        <v>15</v>
      </c>
      <c r="P14" s="260">
        <v>16</v>
      </c>
      <c r="Q14" s="260">
        <v>17</v>
      </c>
      <c r="R14" s="260">
        <v>18</v>
      </c>
      <c r="S14" s="260">
        <v>18</v>
      </c>
    </row>
    <row r="15" spans="1:19">
      <c r="A15" s="107" t="s">
        <v>132</v>
      </c>
      <c r="B15" s="271"/>
      <c r="C15" s="260">
        <v>64</v>
      </c>
      <c r="D15" s="260">
        <v>95</v>
      </c>
      <c r="E15" s="260">
        <v>97</v>
      </c>
      <c r="F15" s="260">
        <v>117</v>
      </c>
      <c r="G15" s="260">
        <v>122</v>
      </c>
      <c r="H15" s="258"/>
      <c r="I15" s="260">
        <v>54</v>
      </c>
      <c r="J15" s="260">
        <v>91</v>
      </c>
      <c r="K15" s="260">
        <v>93</v>
      </c>
      <c r="L15" s="260">
        <v>112</v>
      </c>
      <c r="M15" s="260">
        <v>112</v>
      </c>
      <c r="N15" s="271"/>
      <c r="O15" s="260">
        <v>16</v>
      </c>
      <c r="P15" s="260">
        <v>19</v>
      </c>
      <c r="Q15" s="260">
        <v>20</v>
      </c>
      <c r="R15" s="260">
        <v>29</v>
      </c>
      <c r="S15" s="260">
        <v>30</v>
      </c>
    </row>
    <row r="16" spans="1:19">
      <c r="A16" s="112"/>
      <c r="B16" s="383" t="s">
        <v>136</v>
      </c>
      <c r="C16" s="384"/>
      <c r="D16" s="384"/>
      <c r="E16" s="384"/>
      <c r="F16" s="384"/>
      <c r="G16" s="385"/>
      <c r="H16" s="396"/>
      <c r="I16" s="397"/>
      <c r="J16" s="397"/>
      <c r="K16" s="397"/>
      <c r="L16" s="397"/>
      <c r="M16" s="238"/>
      <c r="N16" s="376" t="s">
        <v>137</v>
      </c>
      <c r="O16" s="376"/>
      <c r="P16" s="376"/>
      <c r="Q16" s="376"/>
      <c r="R16" s="378"/>
      <c r="S16" s="406"/>
    </row>
    <row r="17" spans="1:19">
      <c r="A17" s="107" t="s">
        <v>131</v>
      </c>
      <c r="B17" s="260">
        <v>37</v>
      </c>
      <c r="C17" s="260">
        <v>44</v>
      </c>
      <c r="D17" s="260">
        <v>72</v>
      </c>
      <c r="E17" s="260">
        <v>85</v>
      </c>
      <c r="F17" s="260">
        <v>94</v>
      </c>
      <c r="G17" s="260">
        <v>94</v>
      </c>
      <c r="H17" s="396"/>
      <c r="I17" s="398"/>
      <c r="J17" s="398"/>
      <c r="K17" s="398"/>
      <c r="L17" s="398"/>
      <c r="M17" s="239"/>
      <c r="N17" s="260">
        <v>12</v>
      </c>
      <c r="O17" s="260">
        <v>18</v>
      </c>
      <c r="P17" s="260">
        <v>27</v>
      </c>
      <c r="Q17" s="260">
        <v>37</v>
      </c>
      <c r="R17" s="260">
        <v>55</v>
      </c>
      <c r="S17" s="260">
        <v>55</v>
      </c>
    </row>
    <row r="18" spans="1:19">
      <c r="A18" s="107" t="s">
        <v>132</v>
      </c>
      <c r="B18" s="272"/>
      <c r="C18" s="260">
        <v>59</v>
      </c>
      <c r="D18" s="260">
        <v>99</v>
      </c>
      <c r="E18" s="260">
        <v>114</v>
      </c>
      <c r="F18" s="260">
        <v>128</v>
      </c>
      <c r="G18" s="260">
        <v>133</v>
      </c>
      <c r="H18" s="399"/>
      <c r="I18" s="400"/>
      <c r="J18" s="400"/>
      <c r="K18" s="400"/>
      <c r="L18" s="400"/>
      <c r="M18" s="249"/>
      <c r="N18" s="273"/>
      <c r="O18" s="260">
        <v>18</v>
      </c>
      <c r="P18" s="260">
        <v>27</v>
      </c>
      <c r="Q18" s="260">
        <v>37</v>
      </c>
      <c r="R18" s="260">
        <v>55</v>
      </c>
      <c r="S18" s="260">
        <v>57</v>
      </c>
    </row>
    <row r="19" spans="1:19">
      <c r="A19" s="109"/>
      <c r="B19" s="274"/>
      <c r="C19" s="274"/>
      <c r="D19" s="274"/>
      <c r="E19" s="274"/>
      <c r="F19" s="274"/>
      <c r="G19" s="274"/>
      <c r="H19" s="110"/>
      <c r="I19" s="110"/>
      <c r="J19" s="110"/>
      <c r="K19" s="110"/>
      <c r="L19" s="110"/>
      <c r="M19" s="110"/>
      <c r="N19" s="274"/>
      <c r="O19" s="274"/>
      <c r="P19" s="274"/>
      <c r="Q19" s="274"/>
      <c r="R19" s="274"/>
      <c r="S19" s="275"/>
    </row>
    <row r="20" spans="1:19">
      <c r="A20" s="109"/>
      <c r="B20" s="274"/>
      <c r="C20" s="274"/>
      <c r="D20" s="274"/>
      <c r="E20" s="274"/>
      <c r="F20" s="274"/>
      <c r="G20" s="274"/>
      <c r="H20" s="110"/>
      <c r="I20" s="110"/>
      <c r="J20" s="110"/>
      <c r="K20" s="110"/>
      <c r="L20" s="110"/>
      <c r="M20" s="110"/>
      <c r="N20" s="274"/>
      <c r="O20" s="274"/>
      <c r="P20" s="274"/>
      <c r="Q20" s="274"/>
      <c r="R20" s="274"/>
      <c r="S20" s="275"/>
    </row>
    <row r="21" spans="1:19" ht="18">
      <c r="A21" s="372" t="s">
        <v>138</v>
      </c>
      <c r="B21" s="373"/>
      <c r="C21" s="373"/>
      <c r="D21" s="373"/>
      <c r="E21" s="373"/>
      <c r="F21" s="373"/>
      <c r="G21" s="373"/>
      <c r="H21" s="373"/>
      <c r="I21" s="373"/>
      <c r="J21" s="373"/>
      <c r="K21" s="373"/>
      <c r="L21" s="373"/>
      <c r="M21" s="373"/>
      <c r="N21" s="373"/>
      <c r="O21" s="373"/>
      <c r="P21" s="373"/>
      <c r="Q21" s="373"/>
      <c r="R21" s="373"/>
      <c r="S21" s="405"/>
    </row>
    <row r="22" spans="1:19">
      <c r="A22" s="375"/>
      <c r="B22" s="378" t="s">
        <v>78</v>
      </c>
      <c r="C22" s="379"/>
      <c r="D22" s="379"/>
      <c r="E22" s="379"/>
      <c r="F22" s="379"/>
      <c r="G22" s="380"/>
      <c r="H22" s="378" t="s">
        <v>80</v>
      </c>
      <c r="I22" s="379"/>
      <c r="J22" s="379"/>
      <c r="K22" s="379"/>
      <c r="L22" s="379"/>
      <c r="M22" s="380"/>
      <c r="N22" s="378" t="s">
        <v>79</v>
      </c>
      <c r="O22" s="379"/>
      <c r="P22" s="379"/>
      <c r="Q22" s="379"/>
      <c r="R22" s="379"/>
      <c r="S22" s="407"/>
    </row>
    <row r="23" spans="1:19">
      <c r="A23" s="375"/>
      <c r="B23" s="191" t="s">
        <v>373</v>
      </c>
      <c r="C23" s="191" t="s">
        <v>374</v>
      </c>
      <c r="D23" s="191" t="s">
        <v>375</v>
      </c>
      <c r="E23" s="191" t="s">
        <v>376</v>
      </c>
      <c r="F23" s="191" t="s">
        <v>377</v>
      </c>
      <c r="G23" s="276"/>
      <c r="H23" s="105" t="s">
        <v>373</v>
      </c>
      <c r="I23" s="105" t="s">
        <v>374</v>
      </c>
      <c r="J23" s="105" t="s">
        <v>375</v>
      </c>
      <c r="K23" s="105" t="s">
        <v>376</v>
      </c>
      <c r="L23" s="105" t="s">
        <v>377</v>
      </c>
      <c r="M23" s="277"/>
      <c r="N23" s="105" t="s">
        <v>373</v>
      </c>
      <c r="O23" s="105" t="s">
        <v>374</v>
      </c>
      <c r="P23" s="105" t="s">
        <v>375</v>
      </c>
      <c r="Q23" s="105" t="s">
        <v>376</v>
      </c>
      <c r="R23" s="105" t="s">
        <v>377</v>
      </c>
      <c r="S23" s="259"/>
    </row>
    <row r="24" spans="1:19">
      <c r="A24" s="107" t="s">
        <v>131</v>
      </c>
      <c r="B24" s="260">
        <v>37</v>
      </c>
      <c r="C24" s="260">
        <v>46</v>
      </c>
      <c r="D24" s="260">
        <v>56</v>
      </c>
      <c r="E24" s="260">
        <v>66</v>
      </c>
      <c r="F24" s="260">
        <v>75</v>
      </c>
      <c r="G24" s="278"/>
      <c r="H24" s="260">
        <v>26</v>
      </c>
      <c r="I24" s="260">
        <v>32</v>
      </c>
      <c r="J24" s="260">
        <v>36</v>
      </c>
      <c r="K24" s="260">
        <v>42</v>
      </c>
      <c r="L24" s="260">
        <v>48</v>
      </c>
      <c r="M24" s="279"/>
      <c r="N24" s="260">
        <v>9</v>
      </c>
      <c r="O24" s="260">
        <v>12</v>
      </c>
      <c r="P24" s="260">
        <v>14</v>
      </c>
      <c r="Q24" s="260">
        <v>16</v>
      </c>
      <c r="R24" s="260">
        <v>19</v>
      </c>
      <c r="S24" s="263"/>
    </row>
    <row r="25" spans="1:19">
      <c r="A25" s="107" t="s">
        <v>132</v>
      </c>
      <c r="B25" s="280"/>
      <c r="C25" s="260">
        <v>67</v>
      </c>
      <c r="D25" s="260">
        <v>81</v>
      </c>
      <c r="E25" s="260">
        <v>94</v>
      </c>
      <c r="F25" s="260">
        <v>110</v>
      </c>
      <c r="G25" s="281"/>
      <c r="H25" s="282"/>
      <c r="I25" s="260">
        <v>58</v>
      </c>
      <c r="J25" s="260">
        <v>68</v>
      </c>
      <c r="K25" s="260">
        <v>77</v>
      </c>
      <c r="L25" s="260">
        <v>87</v>
      </c>
      <c r="M25" s="283"/>
      <c r="N25" s="282"/>
      <c r="O25" s="260">
        <v>17</v>
      </c>
      <c r="P25" s="260">
        <v>20</v>
      </c>
      <c r="Q25" s="260">
        <v>23</v>
      </c>
      <c r="R25" s="260">
        <v>28</v>
      </c>
      <c r="S25" s="269"/>
    </row>
    <row r="26" spans="1:19">
      <c r="A26" s="103"/>
      <c r="S26" s="256"/>
    </row>
    <row r="27" spans="1:19" ht="18">
      <c r="A27" s="372" t="s">
        <v>147</v>
      </c>
      <c r="B27" s="373"/>
      <c r="C27" s="373"/>
      <c r="D27" s="373"/>
      <c r="E27" s="373"/>
      <c r="F27" s="373"/>
      <c r="G27" s="373"/>
      <c r="H27" s="373"/>
      <c r="I27" s="373"/>
      <c r="J27" s="373"/>
      <c r="K27" s="373"/>
      <c r="L27" s="373"/>
      <c r="M27" s="373"/>
      <c r="N27" s="373"/>
      <c r="O27" s="373"/>
      <c r="P27" s="373"/>
      <c r="Q27" s="373"/>
      <c r="R27" s="373"/>
      <c r="S27" s="374"/>
    </row>
    <row r="28" spans="1:19">
      <c r="A28" s="375"/>
      <c r="B28" s="376" t="s">
        <v>78</v>
      </c>
      <c r="C28" s="376"/>
      <c r="D28" s="376"/>
      <c r="E28" s="376"/>
      <c r="F28" s="376"/>
      <c r="G28" s="376"/>
      <c r="H28" s="376" t="s">
        <v>80</v>
      </c>
      <c r="I28" s="376"/>
      <c r="J28" s="376"/>
      <c r="K28" s="376"/>
      <c r="L28" s="376"/>
      <c r="M28" s="376"/>
      <c r="N28" s="376" t="s">
        <v>79</v>
      </c>
      <c r="O28" s="376"/>
      <c r="P28" s="376"/>
      <c r="Q28" s="376"/>
      <c r="R28" s="376"/>
      <c r="S28" s="377"/>
    </row>
    <row r="29" spans="1:19">
      <c r="A29" s="375"/>
      <c r="B29" s="191" t="s">
        <v>373</v>
      </c>
      <c r="C29" s="191" t="s">
        <v>374</v>
      </c>
      <c r="D29" s="191" t="s">
        <v>375</v>
      </c>
      <c r="E29" s="191" t="s">
        <v>376</v>
      </c>
      <c r="F29" s="191" t="s">
        <v>377</v>
      </c>
      <c r="G29" s="276"/>
      <c r="H29" s="105" t="s">
        <v>373</v>
      </c>
      <c r="I29" s="105" t="s">
        <v>374</v>
      </c>
      <c r="J29" s="105" t="s">
        <v>375</v>
      </c>
      <c r="K29" s="105" t="s">
        <v>376</v>
      </c>
      <c r="L29" s="105" t="s">
        <v>377</v>
      </c>
      <c r="M29" s="277"/>
      <c r="N29" s="105" t="s">
        <v>373</v>
      </c>
      <c r="O29" s="105" t="s">
        <v>374</v>
      </c>
      <c r="P29" s="105" t="s">
        <v>375</v>
      </c>
      <c r="Q29" s="105" t="s">
        <v>376</v>
      </c>
      <c r="R29" s="105" t="s">
        <v>377</v>
      </c>
      <c r="S29" s="259"/>
    </row>
    <row r="30" spans="1:19">
      <c r="A30" s="107" t="s">
        <v>131</v>
      </c>
      <c r="B30" s="284">
        <v>58</v>
      </c>
      <c r="C30" s="284">
        <v>75</v>
      </c>
      <c r="D30" s="284">
        <v>98</v>
      </c>
      <c r="E30" s="284">
        <v>105</v>
      </c>
      <c r="F30" s="284">
        <v>107</v>
      </c>
      <c r="G30" s="278"/>
      <c r="H30" s="284">
        <v>16</v>
      </c>
      <c r="I30" s="284">
        <v>21</v>
      </c>
      <c r="J30" s="284">
        <v>27</v>
      </c>
      <c r="K30" s="284">
        <v>29</v>
      </c>
      <c r="L30" s="284">
        <v>30</v>
      </c>
      <c r="M30" s="279"/>
      <c r="N30" s="284">
        <v>12</v>
      </c>
      <c r="O30" s="284">
        <v>15</v>
      </c>
      <c r="P30" s="284">
        <v>19</v>
      </c>
      <c r="Q30" s="284">
        <v>21</v>
      </c>
      <c r="R30" s="284">
        <v>21</v>
      </c>
      <c r="S30" s="263"/>
    </row>
    <row r="31" spans="1:19">
      <c r="A31" s="107" t="s">
        <v>132</v>
      </c>
      <c r="B31" s="280"/>
      <c r="C31" s="284">
        <v>89</v>
      </c>
      <c r="D31" s="284">
        <v>110</v>
      </c>
      <c r="E31" s="284">
        <v>114</v>
      </c>
      <c r="F31" s="284">
        <v>121</v>
      </c>
      <c r="G31" s="281"/>
      <c r="H31" s="282"/>
      <c r="I31" s="284">
        <v>24</v>
      </c>
      <c r="J31" s="284">
        <v>30</v>
      </c>
      <c r="K31" s="284">
        <v>32</v>
      </c>
      <c r="L31" s="284">
        <v>33</v>
      </c>
      <c r="M31" s="283"/>
      <c r="N31" s="282"/>
      <c r="O31" s="284">
        <v>18</v>
      </c>
      <c r="P31" s="284">
        <v>22</v>
      </c>
      <c r="Q31" s="284">
        <v>23</v>
      </c>
      <c r="R31" s="284">
        <v>24</v>
      </c>
      <c r="S31" s="269"/>
    </row>
    <row r="32" spans="1:19">
      <c r="A32" s="103"/>
      <c r="S32" s="256"/>
    </row>
    <row r="33" spans="1:19" ht="18">
      <c r="A33" s="393" t="s">
        <v>139</v>
      </c>
      <c r="B33" s="394"/>
      <c r="C33" s="394"/>
      <c r="D33" s="394"/>
      <c r="E33" s="394"/>
      <c r="F33" s="394"/>
      <c r="G33" s="394"/>
      <c r="H33" s="394"/>
      <c r="I33" s="394"/>
      <c r="J33" s="394"/>
      <c r="K33" s="394"/>
      <c r="L33" s="394"/>
      <c r="M33" s="394"/>
      <c r="N33" s="394"/>
      <c r="O33" s="394"/>
      <c r="P33" s="394"/>
      <c r="Q33" s="394"/>
      <c r="R33" s="394"/>
      <c r="S33" s="408"/>
    </row>
    <row r="34" spans="1:19">
      <c r="A34" s="375"/>
      <c r="B34" s="376" t="s">
        <v>134</v>
      </c>
      <c r="C34" s="376"/>
      <c r="D34" s="376"/>
      <c r="E34" s="376"/>
      <c r="F34" s="376"/>
      <c r="G34" s="376"/>
      <c r="H34" s="376" t="s">
        <v>80</v>
      </c>
      <c r="I34" s="376"/>
      <c r="J34" s="376"/>
      <c r="K34" s="376"/>
      <c r="L34" s="376"/>
      <c r="M34" s="376"/>
      <c r="N34" s="376" t="s">
        <v>135</v>
      </c>
      <c r="O34" s="376"/>
      <c r="P34" s="376"/>
      <c r="Q34" s="376"/>
      <c r="R34" s="378"/>
      <c r="S34" s="377"/>
    </row>
    <row r="35" spans="1:19">
      <c r="A35" s="375"/>
      <c r="B35" s="105" t="s">
        <v>373</v>
      </c>
      <c r="C35" s="105" t="s">
        <v>374</v>
      </c>
      <c r="D35" s="105" t="s">
        <v>375</v>
      </c>
      <c r="E35" s="105" t="s">
        <v>376</v>
      </c>
      <c r="F35" s="105" t="s">
        <v>378</v>
      </c>
      <c r="G35" s="105" t="s">
        <v>379</v>
      </c>
      <c r="H35" s="105" t="s">
        <v>373</v>
      </c>
      <c r="I35" s="105" t="s">
        <v>374</v>
      </c>
      <c r="J35" s="105" t="s">
        <v>375</v>
      </c>
      <c r="K35" s="105" t="s">
        <v>376</v>
      </c>
      <c r="L35" s="105" t="s">
        <v>378</v>
      </c>
      <c r="M35" s="105" t="s">
        <v>379</v>
      </c>
      <c r="N35" s="105" t="s">
        <v>373</v>
      </c>
      <c r="O35" s="105" t="s">
        <v>374</v>
      </c>
      <c r="P35" s="105" t="s">
        <v>375</v>
      </c>
      <c r="Q35" s="105" t="s">
        <v>376</v>
      </c>
      <c r="R35" s="105" t="s">
        <v>378</v>
      </c>
      <c r="S35" s="270" t="s">
        <v>379</v>
      </c>
    </row>
    <row r="36" spans="1:19">
      <c r="A36" s="107" t="s">
        <v>131</v>
      </c>
      <c r="B36" s="260">
        <v>51</v>
      </c>
      <c r="C36" s="260">
        <v>65</v>
      </c>
      <c r="D36" s="260">
        <v>87</v>
      </c>
      <c r="E36" s="260">
        <v>102</v>
      </c>
      <c r="F36" s="260">
        <v>121</v>
      </c>
      <c r="G36" s="260">
        <v>121</v>
      </c>
      <c r="H36" s="260">
        <v>29</v>
      </c>
      <c r="I36" s="260">
        <v>44</v>
      </c>
      <c r="J36" s="260">
        <v>66</v>
      </c>
      <c r="K36" s="260">
        <v>84</v>
      </c>
      <c r="L36" s="260">
        <v>103</v>
      </c>
      <c r="M36" s="260">
        <v>103</v>
      </c>
      <c r="N36" s="260">
        <v>9</v>
      </c>
      <c r="O36" s="260">
        <v>13</v>
      </c>
      <c r="P36" s="260">
        <v>21</v>
      </c>
      <c r="Q36" s="260">
        <v>26</v>
      </c>
      <c r="R36" s="260">
        <v>32</v>
      </c>
      <c r="S36" s="260">
        <v>32</v>
      </c>
    </row>
    <row r="37" spans="1:19">
      <c r="A37" s="107" t="s">
        <v>132</v>
      </c>
      <c r="B37" s="285"/>
      <c r="C37" s="260">
        <v>76</v>
      </c>
      <c r="D37" s="260">
        <v>106</v>
      </c>
      <c r="E37" s="260">
        <v>116</v>
      </c>
      <c r="F37" s="260">
        <v>142</v>
      </c>
      <c r="G37" s="260">
        <v>152</v>
      </c>
      <c r="H37" s="285"/>
      <c r="I37" s="260">
        <v>47</v>
      </c>
      <c r="J37" s="260">
        <v>81</v>
      </c>
      <c r="K37" s="260">
        <v>91</v>
      </c>
      <c r="L37" s="260">
        <v>114</v>
      </c>
      <c r="M37" s="260">
        <v>124</v>
      </c>
      <c r="N37" s="286"/>
      <c r="O37" s="260">
        <v>16</v>
      </c>
      <c r="P37" s="260">
        <v>26</v>
      </c>
      <c r="Q37" s="260">
        <v>29</v>
      </c>
      <c r="R37" s="260">
        <v>38</v>
      </c>
      <c r="S37" s="260">
        <v>41</v>
      </c>
    </row>
    <row r="38" spans="1:19">
      <c r="A38" s="108"/>
      <c r="B38" s="376" t="s">
        <v>136</v>
      </c>
      <c r="C38" s="376"/>
      <c r="D38" s="376"/>
      <c r="E38" s="376"/>
      <c r="F38" s="376"/>
      <c r="G38" s="376"/>
      <c r="H38" s="388"/>
      <c r="I38" s="389"/>
      <c r="J38" s="389"/>
      <c r="K38" s="389"/>
      <c r="L38" s="389"/>
      <c r="M38" s="241"/>
      <c r="N38" s="376" t="s">
        <v>137</v>
      </c>
      <c r="O38" s="376"/>
      <c r="P38" s="376"/>
      <c r="Q38" s="376"/>
      <c r="R38" s="378"/>
      <c r="S38" s="377"/>
    </row>
    <row r="39" spans="1:19">
      <c r="A39" s="107" t="s">
        <v>131</v>
      </c>
      <c r="B39" s="260">
        <v>67</v>
      </c>
      <c r="C39" s="260">
        <v>101</v>
      </c>
      <c r="D39" s="260">
        <v>151</v>
      </c>
      <c r="E39" s="260">
        <v>193</v>
      </c>
      <c r="F39" s="260">
        <v>235</v>
      </c>
      <c r="G39" s="260">
        <v>235</v>
      </c>
      <c r="H39" s="390"/>
      <c r="I39" s="388"/>
      <c r="J39" s="388"/>
      <c r="K39" s="388"/>
      <c r="L39" s="388"/>
      <c r="M39" s="242"/>
      <c r="N39" s="260">
        <v>24</v>
      </c>
      <c r="O39" s="260">
        <v>37</v>
      </c>
      <c r="P39" s="260">
        <v>55</v>
      </c>
      <c r="Q39" s="260">
        <v>70</v>
      </c>
      <c r="R39" s="260">
        <v>86</v>
      </c>
      <c r="S39" s="260">
        <v>86</v>
      </c>
    </row>
    <row r="40" spans="1:19">
      <c r="A40" s="107" t="s">
        <v>132</v>
      </c>
      <c r="B40" s="264"/>
      <c r="C40" s="260">
        <v>128</v>
      </c>
      <c r="D40" s="260">
        <v>220</v>
      </c>
      <c r="E40" s="260">
        <v>248</v>
      </c>
      <c r="F40" s="260">
        <v>312</v>
      </c>
      <c r="G40" s="260">
        <v>339</v>
      </c>
      <c r="H40" s="391"/>
      <c r="I40" s="392"/>
      <c r="J40" s="392"/>
      <c r="K40" s="392"/>
      <c r="L40" s="392"/>
      <c r="M40" s="250"/>
      <c r="N40" s="287"/>
      <c r="O40" s="260">
        <v>39</v>
      </c>
      <c r="P40" s="260">
        <v>66</v>
      </c>
      <c r="Q40" s="260">
        <v>74</v>
      </c>
      <c r="R40" s="260">
        <v>94</v>
      </c>
      <c r="S40" s="260">
        <v>102</v>
      </c>
    </row>
    <row r="41" spans="1:19">
      <c r="A41" s="103"/>
      <c r="S41" s="256"/>
    </row>
    <row r="42" spans="1:19" ht="18">
      <c r="A42" s="372" t="s">
        <v>140</v>
      </c>
      <c r="B42" s="373"/>
      <c r="C42" s="373"/>
      <c r="D42" s="373"/>
      <c r="E42" s="373"/>
      <c r="F42" s="373"/>
      <c r="G42" s="373"/>
      <c r="H42" s="373"/>
      <c r="I42" s="373"/>
      <c r="J42" s="373"/>
      <c r="K42" s="373"/>
      <c r="L42" s="373"/>
      <c r="M42" s="373"/>
      <c r="N42" s="373"/>
      <c r="O42" s="373"/>
      <c r="P42" s="373"/>
      <c r="Q42" s="373"/>
      <c r="R42" s="373"/>
      <c r="S42" s="374"/>
    </row>
    <row r="43" spans="1:19">
      <c r="A43" s="375"/>
      <c r="B43" s="376" t="s">
        <v>134</v>
      </c>
      <c r="C43" s="376"/>
      <c r="D43" s="376"/>
      <c r="E43" s="376"/>
      <c r="F43" s="376"/>
      <c r="G43" s="376"/>
      <c r="H43" s="376" t="s">
        <v>80</v>
      </c>
      <c r="I43" s="376"/>
      <c r="J43" s="376"/>
      <c r="K43" s="376"/>
      <c r="L43" s="376"/>
      <c r="M43" s="376"/>
      <c r="N43" s="376" t="s">
        <v>135</v>
      </c>
      <c r="O43" s="376"/>
      <c r="P43" s="376"/>
      <c r="Q43" s="376"/>
      <c r="R43" s="378"/>
      <c r="S43" s="377"/>
    </row>
    <row r="44" spans="1:19">
      <c r="A44" s="375"/>
      <c r="B44" s="105" t="s">
        <v>373</v>
      </c>
      <c r="C44" s="105" t="s">
        <v>374</v>
      </c>
      <c r="D44" s="105" t="s">
        <v>375</v>
      </c>
      <c r="E44" s="105" t="s">
        <v>376</v>
      </c>
      <c r="F44" s="105" t="s">
        <v>378</v>
      </c>
      <c r="G44" s="105" t="s">
        <v>379</v>
      </c>
      <c r="H44" s="105" t="s">
        <v>373</v>
      </c>
      <c r="I44" s="105" t="s">
        <v>374</v>
      </c>
      <c r="J44" s="105" t="s">
        <v>375</v>
      </c>
      <c r="K44" s="105" t="s">
        <v>376</v>
      </c>
      <c r="L44" s="105" t="s">
        <v>378</v>
      </c>
      <c r="M44" s="105" t="s">
        <v>379</v>
      </c>
      <c r="N44" s="105" t="s">
        <v>373</v>
      </c>
      <c r="O44" s="105" t="s">
        <v>374</v>
      </c>
      <c r="P44" s="105" t="s">
        <v>375</v>
      </c>
      <c r="Q44" s="105" t="s">
        <v>376</v>
      </c>
      <c r="R44" s="105" t="s">
        <v>378</v>
      </c>
      <c r="S44" s="270" t="s">
        <v>379</v>
      </c>
    </row>
    <row r="45" spans="1:19">
      <c r="A45" s="107" t="s">
        <v>131</v>
      </c>
      <c r="B45" s="260">
        <v>113</v>
      </c>
      <c r="C45" s="260">
        <v>147</v>
      </c>
      <c r="D45" s="260">
        <v>196</v>
      </c>
      <c r="E45" s="260">
        <v>211</v>
      </c>
      <c r="F45" s="260">
        <v>215</v>
      </c>
      <c r="G45" s="260">
        <v>215</v>
      </c>
      <c r="H45" s="260">
        <v>10</v>
      </c>
      <c r="I45" s="260">
        <v>12</v>
      </c>
      <c r="J45" s="260">
        <v>17</v>
      </c>
      <c r="K45" s="260">
        <v>18</v>
      </c>
      <c r="L45" s="260">
        <v>18</v>
      </c>
      <c r="M45" s="260">
        <v>18</v>
      </c>
      <c r="N45" s="260">
        <v>29</v>
      </c>
      <c r="O45" s="260">
        <v>37</v>
      </c>
      <c r="P45" s="260">
        <v>50</v>
      </c>
      <c r="Q45" s="260">
        <v>53</v>
      </c>
      <c r="R45" s="260">
        <v>55</v>
      </c>
      <c r="S45" s="260">
        <v>55</v>
      </c>
    </row>
    <row r="46" spans="1:19">
      <c r="A46" s="107" t="s">
        <v>132</v>
      </c>
      <c r="B46" s="288"/>
      <c r="C46" s="260">
        <v>176</v>
      </c>
      <c r="D46" s="260">
        <v>220</v>
      </c>
      <c r="E46" s="260">
        <v>230</v>
      </c>
      <c r="F46" s="260">
        <v>245</v>
      </c>
      <c r="G46" s="260">
        <v>294</v>
      </c>
      <c r="H46" s="288"/>
      <c r="I46" s="260">
        <v>15</v>
      </c>
      <c r="J46" s="260">
        <v>19</v>
      </c>
      <c r="K46" s="260">
        <v>19</v>
      </c>
      <c r="L46" s="260">
        <v>21</v>
      </c>
      <c r="M46" s="260">
        <v>25</v>
      </c>
      <c r="N46" s="288"/>
      <c r="O46" s="260">
        <v>45</v>
      </c>
      <c r="P46" s="260">
        <v>56</v>
      </c>
      <c r="Q46" s="260">
        <v>58</v>
      </c>
      <c r="R46" s="260">
        <v>62</v>
      </c>
      <c r="S46" s="260">
        <v>74</v>
      </c>
    </row>
    <row r="47" spans="1:19">
      <c r="A47" s="107" t="s">
        <v>380</v>
      </c>
      <c r="B47" s="289"/>
      <c r="C47" s="260">
        <v>188</v>
      </c>
      <c r="D47" s="260">
        <v>254</v>
      </c>
      <c r="E47" s="260">
        <v>274</v>
      </c>
      <c r="F47" s="260">
        <v>281</v>
      </c>
      <c r="G47" s="260">
        <v>321</v>
      </c>
      <c r="H47" s="290"/>
      <c r="I47" s="260">
        <v>16</v>
      </c>
      <c r="J47" s="260">
        <v>22</v>
      </c>
      <c r="K47" s="260">
        <v>23</v>
      </c>
      <c r="L47" s="260">
        <v>24</v>
      </c>
      <c r="M47" s="260">
        <v>27</v>
      </c>
      <c r="N47" s="289"/>
      <c r="O47" s="260">
        <v>48</v>
      </c>
      <c r="P47" s="260">
        <v>64</v>
      </c>
      <c r="Q47" s="260">
        <v>69</v>
      </c>
      <c r="R47" s="260">
        <v>71</v>
      </c>
      <c r="S47" s="260">
        <v>81</v>
      </c>
    </row>
    <row r="48" spans="1:19">
      <c r="A48" s="211"/>
      <c r="B48" s="376" t="s">
        <v>136</v>
      </c>
      <c r="C48" s="376"/>
      <c r="D48" s="376"/>
      <c r="E48" s="376"/>
      <c r="F48" s="376"/>
      <c r="G48" s="376"/>
      <c r="H48" s="387"/>
      <c r="I48" s="382"/>
      <c r="J48" s="382"/>
      <c r="K48" s="382"/>
      <c r="L48" s="382"/>
      <c r="M48" s="244"/>
      <c r="N48" s="376" t="s">
        <v>137</v>
      </c>
      <c r="O48" s="376"/>
      <c r="P48" s="376"/>
      <c r="Q48" s="376"/>
      <c r="R48" s="378"/>
      <c r="S48" s="377"/>
    </row>
    <row r="49" spans="1:19">
      <c r="A49" s="107" t="s">
        <v>131</v>
      </c>
      <c r="B49" s="260">
        <v>77</v>
      </c>
      <c r="C49" s="260">
        <v>100</v>
      </c>
      <c r="D49" s="260">
        <v>134</v>
      </c>
      <c r="E49" s="260">
        <v>144</v>
      </c>
      <c r="F49" s="260">
        <v>147</v>
      </c>
      <c r="G49" s="260">
        <v>147</v>
      </c>
      <c r="H49" s="387"/>
      <c r="I49" s="381"/>
      <c r="J49" s="381"/>
      <c r="K49" s="381"/>
      <c r="L49" s="381"/>
      <c r="M49" s="246"/>
      <c r="N49" s="260">
        <v>20</v>
      </c>
      <c r="O49" s="260">
        <v>25</v>
      </c>
      <c r="P49" s="260">
        <v>34</v>
      </c>
      <c r="Q49" s="260">
        <v>36</v>
      </c>
      <c r="R49" s="260">
        <v>37</v>
      </c>
      <c r="S49" s="260">
        <v>37</v>
      </c>
    </row>
    <row r="50" spans="1:19">
      <c r="A50" s="107" t="s">
        <v>132</v>
      </c>
      <c r="B50" s="291"/>
      <c r="C50" s="260">
        <v>120</v>
      </c>
      <c r="D50" s="260">
        <v>150</v>
      </c>
      <c r="E50" s="260">
        <v>157</v>
      </c>
      <c r="F50" s="260">
        <v>167</v>
      </c>
      <c r="G50" s="260">
        <v>200</v>
      </c>
      <c r="H50" s="387"/>
      <c r="I50" s="381"/>
      <c r="J50" s="381"/>
      <c r="K50" s="381"/>
      <c r="L50" s="381"/>
      <c r="M50" s="251"/>
      <c r="N50" s="292"/>
      <c r="O50" s="260">
        <v>30</v>
      </c>
      <c r="P50" s="260">
        <v>38</v>
      </c>
      <c r="Q50" s="260">
        <v>40</v>
      </c>
      <c r="R50" s="260">
        <v>42</v>
      </c>
      <c r="S50" s="260">
        <v>51</v>
      </c>
    </row>
    <row r="51" spans="1:19">
      <c r="A51" s="107" t="s">
        <v>381</v>
      </c>
      <c r="B51" s="293"/>
      <c r="C51" s="260">
        <v>128</v>
      </c>
      <c r="D51" s="260">
        <v>173</v>
      </c>
      <c r="E51" s="260">
        <v>187</v>
      </c>
      <c r="F51" s="260">
        <v>191</v>
      </c>
      <c r="G51" s="260">
        <v>219</v>
      </c>
      <c r="H51" s="252"/>
      <c r="I51" s="252"/>
      <c r="J51" s="252"/>
      <c r="K51" s="252"/>
      <c r="L51" s="252"/>
      <c r="M51" s="252"/>
      <c r="N51" s="294"/>
      <c r="O51" s="260">
        <v>33</v>
      </c>
      <c r="P51" s="260">
        <v>44</v>
      </c>
      <c r="Q51" s="260">
        <v>47</v>
      </c>
      <c r="R51" s="260">
        <v>49</v>
      </c>
      <c r="S51" s="260">
        <v>55</v>
      </c>
    </row>
    <row r="52" spans="1:19">
      <c r="A52" s="206"/>
      <c r="B52" s="205"/>
      <c r="C52" s="205"/>
      <c r="D52" s="205"/>
      <c r="E52" s="205"/>
      <c r="F52" s="205"/>
      <c r="G52" s="205"/>
      <c r="H52" s="205"/>
      <c r="I52" s="205"/>
      <c r="J52" s="205"/>
      <c r="K52" s="205"/>
      <c r="L52" s="205"/>
      <c r="M52" s="205"/>
      <c r="N52" s="205"/>
      <c r="O52" s="205"/>
      <c r="P52" s="205"/>
      <c r="Q52" s="205"/>
      <c r="R52" s="205"/>
      <c r="S52" s="295"/>
    </row>
    <row r="53" spans="1:19">
      <c r="A53" s="103"/>
      <c r="S53" s="256"/>
    </row>
    <row r="54" spans="1:19" ht="18">
      <c r="A54" s="372" t="s">
        <v>143</v>
      </c>
      <c r="B54" s="373"/>
      <c r="C54" s="373"/>
      <c r="D54" s="373"/>
      <c r="E54" s="373"/>
      <c r="F54" s="373"/>
      <c r="G54" s="373"/>
      <c r="H54" s="373"/>
      <c r="I54" s="373"/>
      <c r="J54" s="373"/>
      <c r="K54" s="373"/>
      <c r="L54" s="373"/>
      <c r="M54" s="373"/>
      <c r="N54" s="373"/>
      <c r="O54" s="373"/>
      <c r="P54" s="373"/>
      <c r="Q54" s="373"/>
      <c r="R54" s="373"/>
      <c r="S54" s="405"/>
    </row>
    <row r="55" spans="1:19">
      <c r="A55" s="375"/>
      <c r="B55" s="376" t="s">
        <v>134</v>
      </c>
      <c r="C55" s="376"/>
      <c r="D55" s="376"/>
      <c r="E55" s="376"/>
      <c r="F55" s="376"/>
      <c r="G55" s="376"/>
      <c r="H55" s="376" t="s">
        <v>80</v>
      </c>
      <c r="I55" s="376"/>
      <c r="J55" s="376"/>
      <c r="K55" s="376"/>
      <c r="L55" s="376"/>
      <c r="M55" s="376"/>
      <c r="N55" s="376" t="s">
        <v>135</v>
      </c>
      <c r="O55" s="376"/>
      <c r="P55" s="376"/>
      <c r="Q55" s="376"/>
      <c r="R55" s="378"/>
      <c r="S55" s="377"/>
    </row>
    <row r="56" spans="1:19">
      <c r="A56" s="375"/>
      <c r="B56" s="191" t="s">
        <v>373</v>
      </c>
      <c r="C56" s="191" t="s">
        <v>374</v>
      </c>
      <c r="D56" s="191" t="s">
        <v>375</v>
      </c>
      <c r="E56" s="191" t="s">
        <v>376</v>
      </c>
      <c r="F56" s="191" t="s">
        <v>377</v>
      </c>
      <c r="G56" s="276"/>
      <c r="H56" s="191" t="s">
        <v>373</v>
      </c>
      <c r="I56" s="191" t="s">
        <v>374</v>
      </c>
      <c r="J56" s="191" t="s">
        <v>375</v>
      </c>
      <c r="K56" s="191" t="s">
        <v>376</v>
      </c>
      <c r="L56" s="191" t="s">
        <v>377</v>
      </c>
      <c r="M56" s="277"/>
      <c r="N56" s="191" t="s">
        <v>373</v>
      </c>
      <c r="O56" s="191" t="s">
        <v>374</v>
      </c>
      <c r="P56" s="191" t="s">
        <v>375</v>
      </c>
      <c r="Q56" s="191" t="s">
        <v>376</v>
      </c>
      <c r="R56" s="296" t="s">
        <v>377</v>
      </c>
      <c r="S56" s="259"/>
    </row>
    <row r="57" spans="1:19">
      <c r="A57" s="107" t="s">
        <v>131</v>
      </c>
      <c r="B57" s="260">
        <v>28</v>
      </c>
      <c r="C57" s="260">
        <v>33</v>
      </c>
      <c r="D57" s="260">
        <v>42</v>
      </c>
      <c r="E57" s="260">
        <v>51</v>
      </c>
      <c r="F57" s="260">
        <v>55</v>
      </c>
      <c r="G57" s="278"/>
      <c r="H57" s="260">
        <v>16</v>
      </c>
      <c r="I57" s="260">
        <v>19</v>
      </c>
      <c r="J57" s="260">
        <v>23</v>
      </c>
      <c r="K57" s="260">
        <v>28</v>
      </c>
      <c r="L57" s="260">
        <v>31</v>
      </c>
      <c r="M57" s="279"/>
      <c r="N57" s="260">
        <v>11</v>
      </c>
      <c r="O57" s="260">
        <v>12</v>
      </c>
      <c r="P57" s="260">
        <v>16</v>
      </c>
      <c r="Q57" s="260">
        <v>19</v>
      </c>
      <c r="R57" s="260">
        <v>21</v>
      </c>
      <c r="S57" s="263"/>
    </row>
    <row r="58" spans="1:19">
      <c r="A58" s="107" t="s">
        <v>132</v>
      </c>
      <c r="B58" s="285"/>
      <c r="C58" s="260">
        <v>55</v>
      </c>
      <c r="D58" s="260">
        <v>62</v>
      </c>
      <c r="E58" s="260">
        <v>74</v>
      </c>
      <c r="F58" s="260">
        <v>86</v>
      </c>
      <c r="G58" s="281"/>
      <c r="H58" s="297"/>
      <c r="I58" s="260">
        <v>30</v>
      </c>
      <c r="J58" s="260">
        <v>34</v>
      </c>
      <c r="K58" s="260">
        <v>40</v>
      </c>
      <c r="L58" s="260">
        <v>47</v>
      </c>
      <c r="M58" s="298"/>
      <c r="N58" s="299"/>
      <c r="O58" s="260">
        <v>20</v>
      </c>
      <c r="P58" s="260">
        <v>23</v>
      </c>
      <c r="Q58" s="260">
        <v>27</v>
      </c>
      <c r="R58" s="260">
        <v>32</v>
      </c>
      <c r="S58" s="269"/>
    </row>
    <row r="59" spans="1:19">
      <c r="A59" s="108"/>
      <c r="B59" s="378" t="s">
        <v>141</v>
      </c>
      <c r="C59" s="379"/>
      <c r="D59" s="379"/>
      <c r="E59" s="379"/>
      <c r="F59" s="379"/>
      <c r="G59" s="380"/>
      <c r="H59" s="381"/>
      <c r="I59" s="382"/>
      <c r="J59" s="382"/>
      <c r="K59" s="382"/>
      <c r="L59" s="382"/>
      <c r="M59" s="199"/>
      <c r="N59" s="376" t="s">
        <v>142</v>
      </c>
      <c r="O59" s="376"/>
      <c r="P59" s="376"/>
      <c r="Q59" s="376"/>
      <c r="R59" s="378"/>
      <c r="S59" s="377"/>
    </row>
    <row r="60" spans="1:19">
      <c r="A60" s="107" t="s">
        <v>131</v>
      </c>
      <c r="B60" s="260">
        <v>41</v>
      </c>
      <c r="C60" s="260">
        <v>48</v>
      </c>
      <c r="D60" s="260">
        <v>61</v>
      </c>
      <c r="E60" s="260">
        <v>74</v>
      </c>
      <c r="F60" s="260">
        <v>80</v>
      </c>
      <c r="G60" s="300"/>
      <c r="H60" s="381"/>
      <c r="I60" s="381"/>
      <c r="J60" s="381"/>
      <c r="K60" s="381"/>
      <c r="L60" s="381"/>
      <c r="M60" s="199"/>
      <c r="N60" s="260">
        <v>15</v>
      </c>
      <c r="O60" s="260">
        <v>18</v>
      </c>
      <c r="P60" s="260">
        <v>23</v>
      </c>
      <c r="Q60" s="260">
        <v>28</v>
      </c>
      <c r="R60" s="260">
        <v>31</v>
      </c>
      <c r="S60" s="301"/>
    </row>
    <row r="61" spans="1:19">
      <c r="A61" s="107" t="s">
        <v>132</v>
      </c>
      <c r="B61" s="285"/>
      <c r="C61" s="260">
        <v>80</v>
      </c>
      <c r="D61" s="260">
        <v>91</v>
      </c>
      <c r="E61" s="260">
        <v>107</v>
      </c>
      <c r="F61" s="260">
        <v>125</v>
      </c>
      <c r="G61" s="302"/>
      <c r="H61" s="381"/>
      <c r="I61" s="381"/>
      <c r="J61" s="381"/>
      <c r="K61" s="381"/>
      <c r="L61" s="381"/>
      <c r="M61" s="230"/>
      <c r="N61" s="303"/>
      <c r="O61" s="260">
        <v>29</v>
      </c>
      <c r="P61" s="260">
        <v>33</v>
      </c>
      <c r="Q61" s="260">
        <v>40</v>
      </c>
      <c r="R61" s="260">
        <v>46</v>
      </c>
      <c r="S61" s="304"/>
    </row>
    <row r="62" spans="1:19">
      <c r="A62" s="108"/>
      <c r="B62" s="376" t="s">
        <v>136</v>
      </c>
      <c r="C62" s="376"/>
      <c r="D62" s="376"/>
      <c r="E62" s="376"/>
      <c r="F62" s="376"/>
      <c r="G62" s="376"/>
      <c r="H62" s="381"/>
      <c r="I62" s="381"/>
      <c r="J62" s="381"/>
      <c r="K62" s="381"/>
      <c r="L62" s="381"/>
      <c r="M62" s="246"/>
      <c r="N62" s="376" t="s">
        <v>137</v>
      </c>
      <c r="O62" s="376"/>
      <c r="P62" s="376"/>
      <c r="Q62" s="376"/>
      <c r="R62" s="378"/>
      <c r="S62" s="377"/>
    </row>
    <row r="63" spans="1:19">
      <c r="A63" s="107" t="s">
        <v>131</v>
      </c>
      <c r="B63" s="260">
        <v>32</v>
      </c>
      <c r="C63" s="260">
        <v>38</v>
      </c>
      <c r="D63" s="260">
        <v>48</v>
      </c>
      <c r="E63" s="260">
        <v>58</v>
      </c>
      <c r="F63" s="260">
        <v>63</v>
      </c>
      <c r="G63" s="302"/>
      <c r="H63" s="381"/>
      <c r="I63" s="381"/>
      <c r="J63" s="381"/>
      <c r="K63" s="381"/>
      <c r="L63" s="381"/>
      <c r="M63" s="246"/>
      <c r="N63" s="260">
        <v>12</v>
      </c>
      <c r="O63" s="260">
        <v>14</v>
      </c>
      <c r="P63" s="260">
        <v>18</v>
      </c>
      <c r="Q63" s="260">
        <v>22</v>
      </c>
      <c r="R63" s="260">
        <v>24</v>
      </c>
      <c r="S63" s="301"/>
    </row>
    <row r="64" spans="1:19">
      <c r="A64" s="107" t="s">
        <v>132</v>
      </c>
      <c r="B64" s="286"/>
      <c r="C64" s="260">
        <v>63</v>
      </c>
      <c r="D64" s="260">
        <v>71</v>
      </c>
      <c r="E64" s="260">
        <v>84</v>
      </c>
      <c r="F64" s="260">
        <v>98</v>
      </c>
      <c r="G64" s="305"/>
      <c r="H64" s="386"/>
      <c r="I64" s="386"/>
      <c r="J64" s="386"/>
      <c r="K64" s="386"/>
      <c r="L64" s="386"/>
      <c r="M64" s="252"/>
      <c r="N64" s="303"/>
      <c r="O64" s="260">
        <v>23</v>
      </c>
      <c r="P64" s="260">
        <v>26</v>
      </c>
      <c r="Q64" s="260">
        <v>31</v>
      </c>
      <c r="R64" s="260">
        <v>36</v>
      </c>
      <c r="S64" s="304"/>
    </row>
    <row r="65" spans="1:19">
      <c r="A65" s="103"/>
      <c r="S65" s="256"/>
    </row>
    <row r="66" spans="1:19">
      <c r="A66" s="103"/>
      <c r="S66" s="256"/>
    </row>
    <row r="67" spans="1:19" ht="18">
      <c r="A67" s="372" t="s">
        <v>144</v>
      </c>
      <c r="B67" s="373"/>
      <c r="C67" s="373"/>
      <c r="D67" s="373"/>
      <c r="E67" s="373"/>
      <c r="F67" s="373"/>
      <c r="G67" s="373"/>
      <c r="H67" s="373"/>
      <c r="I67" s="373"/>
      <c r="J67" s="373"/>
      <c r="K67" s="373"/>
      <c r="L67" s="373"/>
      <c r="M67" s="373"/>
      <c r="N67" s="373"/>
      <c r="O67" s="373"/>
      <c r="P67" s="373"/>
      <c r="Q67" s="373"/>
      <c r="R67" s="373"/>
      <c r="S67" s="405"/>
    </row>
    <row r="68" spans="1:19">
      <c r="A68" s="375"/>
      <c r="B68" s="378" t="s">
        <v>78</v>
      </c>
      <c r="C68" s="379"/>
      <c r="D68" s="379"/>
      <c r="E68" s="379"/>
      <c r="F68" s="379"/>
      <c r="G68" s="380"/>
      <c r="H68" s="378" t="s">
        <v>80</v>
      </c>
      <c r="I68" s="379"/>
      <c r="J68" s="379"/>
      <c r="K68" s="379"/>
      <c r="L68" s="379"/>
      <c r="M68" s="380"/>
      <c r="N68" s="378" t="s">
        <v>79</v>
      </c>
      <c r="O68" s="379"/>
      <c r="P68" s="379"/>
      <c r="Q68" s="379"/>
      <c r="R68" s="379"/>
      <c r="S68" s="407"/>
    </row>
    <row r="69" spans="1:19">
      <c r="A69" s="375"/>
      <c r="B69" s="191" t="s">
        <v>373</v>
      </c>
      <c r="C69" s="191" t="s">
        <v>374</v>
      </c>
      <c r="D69" s="191" t="s">
        <v>375</v>
      </c>
      <c r="E69" s="191" t="s">
        <v>376</v>
      </c>
      <c r="F69" s="191" t="s">
        <v>377</v>
      </c>
      <c r="G69" s="276"/>
      <c r="H69" s="191" t="s">
        <v>373</v>
      </c>
      <c r="I69" s="191" t="s">
        <v>374</v>
      </c>
      <c r="J69" s="191" t="s">
        <v>375</v>
      </c>
      <c r="K69" s="191" t="s">
        <v>376</v>
      </c>
      <c r="L69" s="191" t="s">
        <v>377</v>
      </c>
      <c r="M69" s="277"/>
      <c r="N69" s="191" t="s">
        <v>373</v>
      </c>
      <c r="O69" s="191" t="s">
        <v>374</v>
      </c>
      <c r="P69" s="191" t="s">
        <v>375</v>
      </c>
      <c r="Q69" s="191" t="s">
        <v>376</v>
      </c>
      <c r="R69" s="296" t="s">
        <v>377</v>
      </c>
      <c r="S69" s="259"/>
    </row>
    <row r="70" spans="1:19">
      <c r="A70" s="107" t="s">
        <v>131</v>
      </c>
      <c r="B70" s="260">
        <v>47</v>
      </c>
      <c r="C70" s="260">
        <v>55</v>
      </c>
      <c r="D70" s="260">
        <v>63</v>
      </c>
      <c r="E70" s="260">
        <v>72</v>
      </c>
      <c r="F70" s="260">
        <v>80</v>
      </c>
      <c r="G70" s="278"/>
      <c r="H70" s="260">
        <v>52</v>
      </c>
      <c r="I70" s="260">
        <v>56</v>
      </c>
      <c r="J70" s="260">
        <v>62</v>
      </c>
      <c r="K70" s="260">
        <v>66</v>
      </c>
      <c r="L70" s="260">
        <v>72</v>
      </c>
      <c r="M70" s="279"/>
      <c r="N70" s="260">
        <v>12</v>
      </c>
      <c r="O70" s="260">
        <v>14</v>
      </c>
      <c r="P70" s="260">
        <v>16</v>
      </c>
      <c r="Q70" s="260">
        <v>18</v>
      </c>
      <c r="R70" s="260">
        <v>20</v>
      </c>
      <c r="S70" s="263"/>
    </row>
    <row r="71" spans="1:19" ht="15" thickBot="1">
      <c r="A71" s="107" t="s">
        <v>132</v>
      </c>
      <c r="B71" s="306"/>
      <c r="C71" s="260">
        <v>79</v>
      </c>
      <c r="D71" s="260">
        <v>90</v>
      </c>
      <c r="E71" s="260">
        <v>102</v>
      </c>
      <c r="F71" s="260">
        <v>113</v>
      </c>
      <c r="G71" s="307"/>
      <c r="H71" s="297"/>
      <c r="I71" s="260">
        <v>105</v>
      </c>
      <c r="J71" s="260">
        <v>115</v>
      </c>
      <c r="K71" s="260">
        <v>124</v>
      </c>
      <c r="L71" s="260">
        <v>131</v>
      </c>
      <c r="M71" s="308"/>
      <c r="N71" s="303"/>
      <c r="O71" s="260">
        <v>20</v>
      </c>
      <c r="P71" s="260">
        <v>23</v>
      </c>
      <c r="Q71" s="260">
        <v>25</v>
      </c>
      <c r="R71" s="260">
        <v>28</v>
      </c>
      <c r="S71" s="309"/>
    </row>
    <row r="72" spans="1:19" ht="15" thickTop="1"/>
  </sheetData>
  <sheetProtection algorithmName="SHA-512" hashValue="fbF+eX+U/WbsEzmDyrgu6/1TgZuwtD/ELCCgyH5dAVXfn6+s4u4dM2sjN+3jKxW6kY1YaNBWI8bd286nF5rEwg==" saltValue="8IqSty0/HuOf6olZdRKLug==" spinCount="100000" sheet="1" selectLockedCells="1" selectUnlockedCells="1"/>
  <mergeCells count="56">
    <mergeCell ref="A67:S67"/>
    <mergeCell ref="A68:A69"/>
    <mergeCell ref="B68:G68"/>
    <mergeCell ref="H68:M68"/>
    <mergeCell ref="N68:S68"/>
    <mergeCell ref="N62:S62"/>
    <mergeCell ref="B48:G48"/>
    <mergeCell ref="H48:L50"/>
    <mergeCell ref="N48:S48"/>
    <mergeCell ref="A54:S54"/>
    <mergeCell ref="A55:A56"/>
    <mergeCell ref="B55:G55"/>
    <mergeCell ref="H55:M55"/>
    <mergeCell ref="N55:S55"/>
    <mergeCell ref="B59:G59"/>
    <mergeCell ref="H59:L61"/>
    <mergeCell ref="N59:S59"/>
    <mergeCell ref="B62:G62"/>
    <mergeCell ref="H62:L64"/>
    <mergeCell ref="B38:G38"/>
    <mergeCell ref="H38:L40"/>
    <mergeCell ref="N38:S38"/>
    <mergeCell ref="A42:S42"/>
    <mergeCell ref="A43:A44"/>
    <mergeCell ref="B43:G43"/>
    <mergeCell ref="H43:M43"/>
    <mergeCell ref="N43:S43"/>
    <mergeCell ref="A33:S33"/>
    <mergeCell ref="A34:A35"/>
    <mergeCell ref="B34:G34"/>
    <mergeCell ref="H34:M34"/>
    <mergeCell ref="N34:S34"/>
    <mergeCell ref="A27:S27"/>
    <mergeCell ref="A28:A29"/>
    <mergeCell ref="B28:G28"/>
    <mergeCell ref="H28:M28"/>
    <mergeCell ref="N28:S28"/>
    <mergeCell ref="B16:G16"/>
    <mergeCell ref="H16:L18"/>
    <mergeCell ref="N16:S16"/>
    <mergeCell ref="A21:S21"/>
    <mergeCell ref="A22:A23"/>
    <mergeCell ref="B22:G22"/>
    <mergeCell ref="H22:M22"/>
    <mergeCell ref="N22:S22"/>
    <mergeCell ref="A11:S11"/>
    <mergeCell ref="A12:A13"/>
    <mergeCell ref="B12:G12"/>
    <mergeCell ref="H12:M12"/>
    <mergeCell ref="N12:S12"/>
    <mergeCell ref="A1:S1"/>
    <mergeCell ref="A4:S4"/>
    <mergeCell ref="A5:A6"/>
    <mergeCell ref="B5:G5"/>
    <mergeCell ref="H5:M5"/>
    <mergeCell ref="N5:S5"/>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Formailmerge_x003f_ xmlns="dfaad35d-df4d-4bcb-8712-87e7f4537af9">false</Formailmerge_x003f_>
    <Category xmlns="dfaad35d-df4d-4bcb-8712-87e7f4537a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A02991A2B7CC54082CAD46AD9FB594E" ma:contentTypeVersion="17" ma:contentTypeDescription="Create a new document." ma:contentTypeScope="" ma:versionID="354071273596b6bb0f1474c40126cb8c">
  <xsd:schema xmlns:xsd="http://www.w3.org/2001/XMLSchema" xmlns:xs="http://www.w3.org/2001/XMLSchema" xmlns:p="http://schemas.microsoft.com/office/2006/metadata/properties" xmlns:ns1="http://schemas.microsoft.com/sharepoint/v3" xmlns:ns2="dfaad35d-df4d-4bcb-8712-87e7f4537af9" xmlns:ns3="49842116-8d0c-4cf9-85c1-7ada7372bf70" targetNamespace="http://schemas.microsoft.com/office/2006/metadata/properties" ma:root="true" ma:fieldsID="afa80339ce4e19a4e46928b83551386e" ns1:_="" ns2:_="" ns3:_="">
    <xsd:import namespace="http://schemas.microsoft.com/sharepoint/v3"/>
    <xsd:import namespace="dfaad35d-df4d-4bcb-8712-87e7f4537af9"/>
    <xsd:import namespace="49842116-8d0c-4cf9-85c1-7ada7372bf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minOccurs="0"/>
                <xsd:element ref="ns2:Formailmerge_x003f_"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bjectDetectorVersion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aad35d-df4d-4bcb-8712-87e7f4537a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nillable="true" ma:displayName="Category" ma:format="Dropdown" ma:internalName="Category">
      <xsd:simpleType>
        <xsd:restriction base="dms:Choice">
          <xsd:enumeration value="Enrolment"/>
          <xsd:enumeration value="Agreement"/>
          <xsd:enumeration value="Follow-up"/>
          <xsd:enumeration value="Other"/>
        </xsd:restriction>
      </xsd:simpleType>
    </xsd:element>
    <xsd:element name="Formailmerge_x003f_" ma:index="13" nillable="true" ma:displayName="For mail merge?" ma:default="0" ma:format="Dropdown" ma:internalName="Formailmerge_x003f_">
      <xsd:simpleType>
        <xsd:restriction base="dms:Boolea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842116-8d0c-4cf9-85c1-7ada7372bf7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DB5A50-998C-4E3C-B45E-82094E50B094}">
  <ds:schemaRefs>
    <ds:schemaRef ds:uri="http://purl.org/dc/dcmitype/"/>
    <ds:schemaRef ds:uri="http://schemas.microsoft.com/office/2006/metadata/properties"/>
    <ds:schemaRef ds:uri="http://purl.org/dc/terms/"/>
    <ds:schemaRef ds:uri="http://schemas.microsoft.com/office/2006/documentManagement/types"/>
    <ds:schemaRef ds:uri="http://www.w3.org/XML/1998/namespace"/>
    <ds:schemaRef ds:uri="http://purl.org/dc/elements/1.1/"/>
    <ds:schemaRef ds:uri="dfaad35d-df4d-4bcb-8712-87e7f4537af9"/>
    <ds:schemaRef ds:uri="http://schemas.microsoft.com/office/infopath/2007/PartnerControls"/>
    <ds:schemaRef ds:uri="http://schemas.openxmlformats.org/package/2006/metadata/core-properties"/>
    <ds:schemaRef ds:uri="49842116-8d0c-4cf9-85c1-7ada7372bf70"/>
    <ds:schemaRef ds:uri="http://schemas.microsoft.com/sharepoint/v3"/>
  </ds:schemaRefs>
</ds:datastoreItem>
</file>

<file path=customXml/itemProps2.xml><?xml version="1.0" encoding="utf-8"?>
<ds:datastoreItem xmlns:ds="http://schemas.openxmlformats.org/officeDocument/2006/customXml" ds:itemID="{C3E2D466-BF5C-4911-BE87-9BA6194CC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aad35d-df4d-4bcb-8712-87e7f4537af9"/>
    <ds:schemaRef ds:uri="49842116-8d0c-4cf9-85c1-7ada7372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5B06DD-0002-48EC-8027-3921E7C51EA7}">
  <ds:schemaRefs>
    <ds:schemaRef ds:uri="http://schemas.microsoft.com/sharepoint/v3/contenttype/forms"/>
  </ds:schemaRefs>
</ds:datastoreItem>
</file>

<file path=docMetadata/LabelInfo.xml><?xml version="1.0" encoding="utf-8"?>
<clbl:labelList xmlns:clbl="http://schemas.microsoft.com/office/2020/mipLabelMetadata">
  <clbl:label id="{a8836b4b-58b3-4dd7-84fd-8ebdbeb0a0c5}" enabled="1" method="Privileged" siteId="{38b7fc89-dbe8-4ed1-a78b-39dfb6a217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Feuille de calcul 1</vt:lpstr>
      <vt:lpstr>Feuille de calcul 2</vt:lpstr>
      <vt:lpstr>Feuille de calcul 3</vt:lpstr>
      <vt:lpstr>Sheet1</vt:lpstr>
      <vt:lpstr>Sheet2</vt:lpstr>
      <vt:lpstr>Instructions</vt:lpstr>
      <vt:lpstr>Utility and Services Table</vt:lpstr>
      <vt:lpstr>Frais de services 2023</vt:lpstr>
      <vt:lpstr>Frais de services 2024</vt:lpstr>
      <vt:lpstr>Allocation log - services 2023</vt:lpstr>
      <vt:lpstr>Allocation log - services 2024</vt:lpstr>
      <vt:lpstr>Exemple 1</vt:lpstr>
      <vt:lpstr>Exemple 2</vt:lpstr>
      <vt:lpstr>Exemple 3</vt:lpstr>
      <vt:lpstr>Exemple 4</vt:lpstr>
      <vt:lpstr>VLOOKUP1</vt:lpstr>
      <vt:lpstr>VLOOKUP2</vt:lpstr>
      <vt:lpstr>VLOOKUP3</vt:lpstr>
      <vt:lpstr>'Feuille de calcul 1'!Print_Area</vt:lpstr>
      <vt:lpstr>'Feuille de calcul 2'!Print_Area</vt:lpstr>
      <vt:lpstr>'Feuille de calcul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2024-04-02T18:01:17Z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0x0101000A02991A2B7CC54082CAD46AD9FB594E</vt:lpwstr>
  </property>
</Properties>
</file>