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4.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6.xml" ContentType="application/vnd.openxmlformats-officedocument.spreadsheetml.comments+xml"/>
  <Override PartName="/xl/threadedComments/threadedComment1.xml" ContentType="application/vnd.ms-excel.threadedcomments+xml"/>
  <Override PartName="/xl/drawings/drawing10.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7.xml" ContentType="application/vnd.openxmlformats-officedocument.spreadsheetml.comments+xml"/>
  <Override PartName="/xl/threadedComments/threadedComment2.xml" ContentType="application/vnd.ms-excel.threadedcomments+xml"/>
  <Override PartName="/xl/drawings/drawing11.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omments8.xml" ContentType="application/vnd.openxmlformats-officedocument.spreadsheetml.comments+xml"/>
  <Override PartName="/xl/threadedComments/threadedComment3.xml" ContentType="application/vnd.ms-excel.threadedcomments+xml"/>
  <Override PartName="/xl/tables/table20.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3314" documentId="8_{1918E521-D64E-47F4-97BD-E615CB54AF99}" xr6:coauthVersionLast="47" xr6:coauthVersionMax="47" xr10:uidLastSave="{8F60C1B1-C612-4FC4-945C-87606A784A5A}"/>
  <workbookProtection workbookAlgorithmName="SHA-512" workbookHashValue="s4EGurdG3WhcQhp/SJ8GwIv3OLBV3C7mX/YpJ/pvh2mV2RAEGarxcVvxPb3eDEg6A+tb/rAWISMCwaRDnDtr9A==" workbookSaltValue="xRJUk/UxF2kDmVdSbWGC9w==" workbookSpinCount="100000" lockStructure="1"/>
  <bookViews>
    <workbookView xWindow="-28920" yWindow="-1740" windowWidth="29040" windowHeight="15720" tabRatio="836" xr2:uid="{00000000-000D-0000-FFFF-FFFF00000000}"/>
  </bookViews>
  <sheets>
    <sheet name="Calculation Worksheet 1" sheetId="1" r:id="rId1"/>
    <sheet name="Calculation Worksheet 2" sheetId="19" r:id="rId2"/>
    <sheet name="Calculation Worksheet 3" sheetId="18" r:id="rId3"/>
    <sheet name="Instructions" sheetId="2" r:id="rId4"/>
    <sheet name="Utilities 2024" sheetId="22" r:id="rId5"/>
    <sheet name="Utilities 2025" sheetId="16" r:id="rId6"/>
    <sheet name="Shelter - Services 2024" sheetId="17" r:id="rId7"/>
    <sheet name="Shelter - Services 2025" sheetId="23" r:id="rId8"/>
    <sheet name="Example 1" sheetId="3" r:id="rId9"/>
    <sheet name="Example 2" sheetId="4" r:id="rId10"/>
    <sheet name="Example 3" sheetId="5" r:id="rId11"/>
    <sheet name="Example 4" sheetId="6" r:id="rId12"/>
    <sheet name="VLOOKUP 1" sheetId="10" state="hidden" r:id="rId13"/>
    <sheet name="VLOOKUP 2" sheetId="20" state="hidden" r:id="rId14"/>
    <sheet name="VLOOKUP 3" sheetId="21" state="hidden" r:id="rId15"/>
    <sheet name="Utility and Services Table" sheetId="11" state="hidden" r:id="rId16"/>
  </sheets>
  <definedNames>
    <definedName name="_AMO_UniqueIdentifier" hidden="1">"'713b48be-db9c-4e5f-9719-5326df125eb3'"</definedName>
    <definedName name="_xlnm.Print_Area" localSheetId="0">'Calculation Worksheet 1'!$A$1:$H$124</definedName>
    <definedName name="_xlnm.Print_Area" localSheetId="1">'Calculation Worksheet 2'!$A$1:$H$124</definedName>
    <definedName name="_xlnm.Print_Area" localSheetId="2">'Calculation Worksheet 3'!$A$1:$H$124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1" i="19" l="1"/>
  <c r="D111" i="1" l="1"/>
  <c r="D111" i="19"/>
  <c r="D111" i="18"/>
  <c r="C9" i="10"/>
  <c r="B1" i="10"/>
  <c r="C21" i="10" s="1"/>
  <c r="C9" i="20"/>
  <c r="B1" i="20"/>
  <c r="C21" i="20" s="1"/>
  <c r="C21" i="21"/>
  <c r="C9" i="21"/>
  <c r="F39" i="18"/>
  <c r="G39" i="18"/>
  <c r="F40" i="18"/>
  <c r="F64" i="18"/>
  <c r="A68" i="18" s="1"/>
  <c r="C16" i="10" l="1"/>
  <c r="C17" i="10"/>
  <c r="C19" i="10"/>
  <c r="C18" i="10"/>
  <c r="C20" i="10"/>
  <c r="C22" i="10" l="1"/>
  <c r="G41" i="1" l="1"/>
  <c r="F46" i="1"/>
  <c r="F45" i="1"/>
  <c r="F44" i="1"/>
  <c r="F43" i="1"/>
  <c r="F42" i="1"/>
  <c r="F40" i="1"/>
  <c r="F41" i="1"/>
  <c r="B58" i="1" s="1"/>
  <c r="F39" i="1"/>
  <c r="C34" i="1"/>
  <c r="C33" i="1"/>
  <c r="D75" i="1" l="1"/>
  <c r="G6" i="21"/>
  <c r="B1" i="21" s="1"/>
  <c r="E5" i="21"/>
  <c r="G6" i="20"/>
  <c r="E5" i="20"/>
  <c r="F46" i="18"/>
  <c r="B63" i="18" s="1"/>
  <c r="F45" i="18"/>
  <c r="B62" i="18" s="1"/>
  <c r="F44" i="18"/>
  <c r="B61" i="18" s="1"/>
  <c r="F43" i="18"/>
  <c r="B60" i="18" s="1"/>
  <c r="F42" i="18"/>
  <c r="B59" i="18" s="1"/>
  <c r="F41" i="18"/>
  <c r="B58" i="18" s="1"/>
  <c r="B57" i="18"/>
  <c r="F46" i="19"/>
  <c r="B63" i="19" s="1"/>
  <c r="F45" i="19"/>
  <c r="B62" i="19" s="1"/>
  <c r="F44" i="19"/>
  <c r="B61" i="19" s="1"/>
  <c r="F43" i="19"/>
  <c r="B60" i="19" s="1"/>
  <c r="F42" i="19"/>
  <c r="B59" i="19" s="1"/>
  <c r="F41" i="19"/>
  <c r="B58" i="19" s="1"/>
  <c r="F40" i="19"/>
  <c r="B57" i="19" s="1"/>
  <c r="F39" i="19"/>
  <c r="D116" i="19"/>
  <c r="D102" i="19"/>
  <c r="D117" i="19" s="1"/>
  <c r="D94" i="19"/>
  <c r="D76" i="19"/>
  <c r="F64" i="19"/>
  <c r="D51" i="19"/>
  <c r="A50" i="19"/>
  <c r="G46" i="19"/>
  <c r="G45" i="19"/>
  <c r="G44" i="19"/>
  <c r="G43" i="19"/>
  <c r="G42" i="19"/>
  <c r="G41" i="19"/>
  <c r="G40" i="19"/>
  <c r="G39" i="19"/>
  <c r="C34" i="19"/>
  <c r="C33" i="19"/>
  <c r="C32" i="19"/>
  <c r="C35" i="19" s="1"/>
  <c r="D109" i="19" s="1"/>
  <c r="D116" i="18"/>
  <c r="D102" i="18"/>
  <c r="D117" i="18" s="1"/>
  <c r="D101" i="18"/>
  <c r="D94" i="18"/>
  <c r="D76" i="18"/>
  <c r="D69" i="18"/>
  <c r="D51" i="18"/>
  <c r="A50" i="18"/>
  <c r="G46" i="18"/>
  <c r="G45" i="18"/>
  <c r="G44" i="18"/>
  <c r="G43" i="18"/>
  <c r="G42" i="18"/>
  <c r="G41" i="18"/>
  <c r="G40" i="18"/>
  <c r="C34" i="18"/>
  <c r="C33" i="18"/>
  <c r="C32" i="18"/>
  <c r="G6" i="10"/>
  <c r="E5" i="10"/>
  <c r="D69" i="19" l="1"/>
  <c r="A68" i="19"/>
  <c r="C16" i="21"/>
  <c r="C17" i="20"/>
  <c r="C18" i="20"/>
  <c r="C20" i="20"/>
  <c r="C19" i="20"/>
  <c r="B56" i="18"/>
  <c r="H48" i="18"/>
  <c r="G54" i="18" s="1"/>
  <c r="H47" i="18"/>
  <c r="D50" i="18" s="1"/>
  <c r="D52" i="18" s="1"/>
  <c r="C35" i="18"/>
  <c r="I35" i="18" s="1"/>
  <c r="E100" i="18" s="1"/>
  <c r="C19" i="21"/>
  <c r="D75" i="18"/>
  <c r="D77" i="18" s="1"/>
  <c r="C16" i="20"/>
  <c r="D89" i="1"/>
  <c r="D75" i="19"/>
  <c r="D77" i="19" s="1"/>
  <c r="C20" i="21"/>
  <c r="C18" i="21"/>
  <c r="C17" i="21"/>
  <c r="D99" i="18"/>
  <c r="D97" i="18"/>
  <c r="D96" i="18"/>
  <c r="D89" i="18"/>
  <c r="D87" i="18"/>
  <c r="D86" i="18"/>
  <c r="D97" i="19"/>
  <c r="D99" i="19"/>
  <c r="D96" i="19"/>
  <c r="D89" i="19"/>
  <c r="D87" i="19"/>
  <c r="D86" i="19"/>
  <c r="I35" i="19"/>
  <c r="E100" i="19" s="1"/>
  <c r="B56" i="19"/>
  <c r="F84" i="19"/>
  <c r="H47" i="19"/>
  <c r="D50" i="19" s="1"/>
  <c r="D52" i="19" s="1"/>
  <c r="H48" i="19"/>
  <c r="G54" i="19" s="1"/>
  <c r="F84" i="18"/>
  <c r="D104" i="18" l="1"/>
  <c r="D105" i="18" s="1"/>
  <c r="D109" i="18"/>
  <c r="C22" i="20"/>
  <c r="D70" i="19" s="1"/>
  <c r="D70" i="1"/>
  <c r="C22" i="21"/>
  <c r="D104" i="19"/>
  <c r="D105" i="19" s="1"/>
  <c r="D116" i="1"/>
  <c r="D102" i="1"/>
  <c r="D117" i="1" s="1"/>
  <c r="D101" i="1"/>
  <c r="D94" i="1"/>
  <c r="D76" i="1"/>
  <c r="F64" i="1"/>
  <c r="D69" i="1" s="1"/>
  <c r="D51" i="1"/>
  <c r="A50" i="1"/>
  <c r="G40" i="1"/>
  <c r="G42" i="1"/>
  <c r="G43" i="1"/>
  <c r="G44" i="1"/>
  <c r="G45" i="1"/>
  <c r="G46" i="1"/>
  <c r="G39" i="1"/>
  <c r="B63" i="1"/>
  <c r="B62" i="1"/>
  <c r="B61" i="1"/>
  <c r="B60" i="1"/>
  <c r="B59" i="1"/>
  <c r="B57" i="1"/>
  <c r="C32" i="1"/>
  <c r="D73" i="1" l="1"/>
  <c r="D73" i="19"/>
  <c r="D79" i="19" s="1"/>
  <c r="D84" i="19" s="1"/>
  <c r="D90" i="19" s="1"/>
  <c r="D110" i="19" s="1"/>
  <c r="D112" i="19" s="1"/>
  <c r="D118" i="19" s="1"/>
  <c r="D119" i="19" s="1"/>
  <c r="D70" i="18"/>
  <c r="A68" i="1"/>
  <c r="F84" i="1"/>
  <c r="H47" i="1"/>
  <c r="D50" i="1" s="1"/>
  <c r="D52" i="1" s="1"/>
  <c r="C35" i="1"/>
  <c r="I35" i="1" s="1"/>
  <c r="E100" i="1" s="1"/>
  <c r="D77" i="1"/>
  <c r="H48" i="1"/>
  <c r="G54" i="1" s="1"/>
  <c r="D79" i="1" l="1"/>
  <c r="D84" i="1" s="1"/>
  <c r="D73" i="18"/>
  <c r="D79" i="18" s="1"/>
  <c r="D84" i="18" s="1"/>
  <c r="D90" i="18" s="1"/>
  <c r="D110" i="18" s="1"/>
  <c r="D112" i="18" s="1"/>
  <c r="D118" i="18" s="1"/>
  <c r="D119" i="18" s="1"/>
  <c r="D109" i="1"/>
  <c r="D96" i="1"/>
  <c r="D97" i="1"/>
  <c r="D99" i="1"/>
  <c r="D87" i="1"/>
  <c r="D86" i="1"/>
  <c r="D104" i="1" l="1"/>
  <c r="D105" i="1" s="1"/>
  <c r="D90" i="1" l="1"/>
  <c r="D110" i="1" s="1"/>
  <c r="D112" i="1" l="1"/>
  <c r="D118" i="1" s="1"/>
  <c r="D1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2" authorId="0" shapeId="0" xr:uid="{00000000-0006-0000-0500-000001000000}">
      <text>
        <r>
          <rPr>
            <sz val="9"/>
            <color indexed="81"/>
            <rFont val="Tahoma"/>
            <family val="2"/>
          </rPr>
          <t>Indicate the effective date of the calculation.</t>
        </r>
      </text>
    </comment>
    <comment ref="H4" authorId="0" shapeId="0" xr:uid="{00000000-0006-0000-0500-000002000000}">
      <text>
        <r>
          <rPr>
            <sz val="9"/>
            <color indexed="81"/>
            <rFont val="Tahoma"/>
            <family val="2"/>
          </rPr>
          <t>Select the year corresponding to the calculation.
If it is a new calculation, select the current year. If it is a revised calculation, you can continue on the previous year or choose the current year; consider selecting the option that would be more beneficial to the household.</t>
        </r>
      </text>
    </comment>
    <comment ref="E10" authorId="0" shapeId="0" xr:uid="{00000000-0006-0000-0500-000003000000}">
      <text>
        <r>
          <rPr>
            <sz val="9"/>
            <color indexed="81"/>
            <rFont val="Tahoma"/>
            <family val="2"/>
          </rPr>
          <t>Shaded areas indicate fillable fields. The salmon-coloured fields are the required General Information that must be filled in to ensure functionality of the tool.</t>
        </r>
      </text>
    </comment>
    <comment ref="H12" authorId="0" shapeId="0" xr:uid="{00000000-0006-0000-0500-000004000000}">
      <text>
        <r>
          <rPr>
            <sz val="9"/>
            <color indexed="81"/>
            <rFont val="Tahoma"/>
            <family val="2"/>
          </rPr>
          <t>RGI level must be between 25% and 30%.</t>
        </r>
      </text>
    </comment>
    <comment ref="E16" authorId="0" shapeId="0" xr:uid="{00000000-0006-0000-0500-000005000000}">
      <text>
        <r>
          <rPr>
            <sz val="9"/>
            <color indexed="81"/>
            <rFont val="Tahoma"/>
            <family val="2"/>
          </rPr>
          <t>Indicate the number of persons that are financially dependent on the occupants.</t>
        </r>
      </text>
    </comment>
    <comment ref="A20" authorId="0" shapeId="0" xr:uid="{00000000-0006-0000-0500-000006000000}">
      <text>
        <r>
          <rPr>
            <sz val="9"/>
            <color indexed="81"/>
            <rFont val="Tahoma"/>
            <family val="2"/>
          </rPr>
          <t>Indicate the utilities that are included in the full occupancy charge.</t>
        </r>
      </text>
    </comment>
    <comment ref="G20" authorId="0" shapeId="0" xr:uid="{00000000-0006-0000-0500-000007000000}">
      <text>
        <r>
          <rPr>
            <sz val="9"/>
            <color indexed="81"/>
            <rFont val="Tahoma"/>
            <family val="2"/>
          </rPr>
          <t>Indicate the energy source in order to generate correct utility adjustments.</t>
        </r>
      </text>
    </comment>
    <comment ref="B39" authorId="0" shapeId="0" xr:uid="{00000000-0006-0000-0500-000008000000}">
      <text>
        <r>
          <rPr>
            <sz val="9"/>
            <color indexed="81"/>
            <rFont val="Tahoma"/>
            <family val="2"/>
          </rPr>
          <t>Where a household member receives social assistance with a shelter component, and where the shelter component was subject to a deduction due to the other household members' incomes, please indicate all of the household member names on one line.
See tabs "Example 3" and "Example 4" for further explanation.</t>
        </r>
      </text>
    </comment>
    <comment ref="D39" authorId="0" shapeId="0" xr:uid="{00000000-0006-0000-0500-000009000000}">
      <text>
        <r>
          <rPr>
            <sz val="9"/>
            <color indexed="81"/>
            <rFont val="Tahoma"/>
            <family val="2"/>
          </rPr>
          <t>Indicate any eligible employment or other revenue here, excluding social assistance.</t>
        </r>
      </text>
    </comment>
    <comment ref="E39" authorId="0" shapeId="0" xr:uid="{00000000-0006-0000-0500-00000A000000}">
      <text>
        <r>
          <rPr>
            <sz val="9"/>
            <color indexed="81"/>
            <rFont val="Tahoma"/>
            <family val="2"/>
          </rPr>
          <t>Indicate the net social assistance payments here, if applicable.</t>
        </r>
      </text>
    </comment>
    <comment ref="F39" authorId="0" shapeId="0" xr:uid="{00000000-0006-0000-0500-00000B000000}">
      <text>
        <r>
          <rPr>
            <sz val="9"/>
            <color indexed="81"/>
            <rFont val="Tahoma"/>
            <family val="2"/>
          </rPr>
          <t>If the province's social assistance program includes a shelter component, this field will automatically indicate "Yes".</t>
        </r>
      </text>
    </comment>
    <comment ref="B56" authorId="0" shapeId="0" xr:uid="{00000000-0006-0000-0500-00000C000000}">
      <text>
        <r>
          <rPr>
            <sz val="9"/>
            <color indexed="81"/>
            <rFont val="Tahoma"/>
            <family val="2"/>
          </rPr>
          <t xml:space="preserve">If any occupants were listed in (B) as in receipt of social assistance with a shelter component, indicate their names here. </t>
        </r>
      </text>
    </comment>
    <comment ref="E56" authorId="0" shapeId="0" xr:uid="{00000000-0006-0000-0500-00000D000000}">
      <text>
        <r>
          <rPr>
            <sz val="9"/>
            <color indexed="81"/>
            <rFont val="Tahoma"/>
            <family val="2"/>
          </rPr>
          <t>Indicate the maximum monthly shelter component of the beneficiary according to the benefit unit size.</t>
        </r>
      </text>
    </comment>
    <comment ref="A66" authorId="0" shapeId="0" xr:uid="{00000000-0006-0000-0500-00000E000000}">
      <text>
        <r>
          <rPr>
            <sz val="9"/>
            <color indexed="81"/>
            <rFont val="Tahoma"/>
            <family val="2"/>
          </rPr>
          <t>If there are services required for occupancy other than heat and hot water, select the services that apply.
If these services are recognized as part of the shelter component in your province, an adjustment will be made in (D70)</t>
        </r>
      </text>
    </comment>
    <comment ref="B72" authorId="0" shapeId="0" xr:uid="{00000000-0006-0000-0500-00000F000000}">
      <text>
        <r>
          <rPr>
            <sz val="9"/>
            <color indexed="81"/>
            <rFont val="Tahoma"/>
            <family val="2"/>
          </rPr>
          <t>If there are additional services that are required that are not listed, contact CMHC or the Agency for Co-operative Housing to determine if they are eligible and if so, what the allowance should be.
List the services here, and the allowance amounts in (D72).</t>
        </r>
      </text>
    </comment>
    <comment ref="D73" authorId="0" shapeId="0" xr:uid="{00000000-0006-0000-0500-000010000000}">
      <text>
        <r>
          <rPr>
            <sz val="9"/>
            <color indexed="81"/>
            <rFont val="Tahoma"/>
            <family val="2"/>
          </rPr>
          <t>The total adjusted shelter component is the maximum shelter component for the unit size, less any required services for occupancy that are not included in the definition of a "full serviced unit".</t>
        </r>
      </text>
    </comment>
    <comment ref="D84" authorId="0" shapeId="0" xr:uid="{00000000-0006-0000-0500-000011000000}">
      <text>
        <r>
          <rPr>
            <sz val="9"/>
            <color indexed="81"/>
            <rFont val="Tahoma"/>
            <family val="2"/>
          </rPr>
          <t>The total rent-geared-to-income is calculated as such:
(a) For households without a shelter component, the total RGI is the monthly total income multiple by the RGI in (B3).
(b) For households with a shelter component and no other source of income, it is the higher of the total adjusted shelter component (C2) or the RGI of the monthly total income (C3).
(c) For households with a shelter component and other sources of income, the higher of (C2) or (C3) is added to (B3) for a total RGI.</t>
        </r>
      </text>
    </comment>
    <comment ref="D86" authorId="0" shapeId="0" xr:uid="{00000000-0006-0000-0500-000012000000}">
      <text>
        <r>
          <rPr>
            <sz val="9"/>
            <color indexed="81"/>
            <rFont val="Tahoma"/>
            <family val="2"/>
          </rPr>
          <t>If heat and hot water are not included in the occupancy charge, an amount will be deducted using the CMHC Utility Allowances.
If heat and hot water are included in the occupancy charge, no amount is deducted.</t>
        </r>
      </text>
    </comment>
    <comment ref="D89" authorId="0" shapeId="0" xr:uid="{00000000-0006-0000-0500-000013000000}">
      <text>
        <r>
          <rPr>
            <sz val="9"/>
            <color indexed="81"/>
            <rFont val="Tahoma"/>
            <family val="2"/>
          </rPr>
          <t>If electricity is included in the occupancy charge, an amount is added using the CMHC Utility Allowances.
If electricity is not included in the occupancy charge, adjustments are not required.</t>
        </r>
      </text>
    </comment>
    <comment ref="D96" authorId="0" shapeId="0" xr:uid="{00000000-0006-0000-0500-000014000000}">
      <text>
        <r>
          <rPr>
            <sz val="9"/>
            <color indexed="81"/>
            <rFont val="Tahoma"/>
            <family val="2"/>
          </rPr>
          <t>Amounts for heat and hot water are deducted using the CMHC Utility Allowances (regardless of whether they are included in the minimum occupancy charge or not).</t>
        </r>
      </text>
    </comment>
    <comment ref="D99" authorId="0" shapeId="0" xr:uid="{00000000-0006-0000-0500-000015000000}">
      <text>
        <r>
          <rPr>
            <sz val="9"/>
            <color indexed="81"/>
            <rFont val="Tahoma"/>
            <family val="2"/>
          </rPr>
          <t>If electricity is included in the occupancy charge, an amount is deducted using the CMHC Utility Allowances.
If electricity is not included in the occupancy charge, adjustments are not required.</t>
        </r>
      </text>
    </comment>
    <comment ref="D101" authorId="0" shapeId="0" xr:uid="{00000000-0006-0000-0500-000016000000}">
      <text>
        <r>
          <rPr>
            <sz val="9"/>
            <color indexed="81"/>
            <rFont val="Tahoma"/>
            <family val="2"/>
          </rPr>
          <t>If other services are included in the occupancy charge, they will be deducted (up to a maximum of 20% of the full occupancy charge).</t>
        </r>
      </text>
    </comment>
    <comment ref="D105" authorId="0" shapeId="0" xr:uid="{00000000-0006-0000-0500-000017000000}">
      <text>
        <r>
          <rPr>
            <sz val="9"/>
            <color indexed="81"/>
            <rFont val="Tahoma"/>
            <family val="2"/>
          </rPr>
          <t>Minimum occupancy charge is 25% of (E1).</t>
        </r>
      </text>
    </comment>
    <comment ref="D112" authorId="0" shapeId="0" xr:uid="{00000000-0006-0000-0500-000018000000}">
      <text>
        <r>
          <rPr>
            <sz val="9"/>
            <color indexed="81"/>
            <rFont val="Tahoma"/>
            <family val="2"/>
          </rPr>
          <t xml:space="preserve">If the household is entitled to an amount of rental assistance, the amount will be calculated and indicated in this cell.
If the household is not entitled to an amount of rental assistance, there will be no amount shown in this cell. </t>
        </r>
      </text>
    </comment>
    <comment ref="D119" authorId="0" shapeId="0" xr:uid="{00000000-0006-0000-0500-000019000000}">
      <text>
        <r>
          <rPr>
            <sz val="9"/>
            <color indexed="81"/>
            <rFont val="Tahoma"/>
            <family val="2"/>
          </rPr>
          <t>The household's share will be calculated and shown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19" authorId="0" shapeId="0" xr:uid="{00000000-0006-0000-0600-000001000000}">
      <text>
        <r>
          <rPr>
            <sz val="9"/>
            <color indexed="81"/>
            <rFont val="Tahoma"/>
            <family val="2"/>
          </rPr>
          <t>This household is entitled to a monthly rental assistance amount of $435.00 and will pay $565.00 for its share.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70" authorId="0" shapeId="0" xr:uid="{00000000-0006-0000-0700-000001000000}">
      <text>
        <r>
          <rPr>
            <sz val="9"/>
            <color indexed="81"/>
            <rFont val="Tahoma"/>
            <family val="2"/>
          </rPr>
          <t>The sewer and water allowance ($62.23) and the insurance allowance ($30) are entered here and will be deducted from the maximum monthly shelter component to determine the total adjusted shelter component.
These amounts are indicated in the Shelter-Services 2021 tab.</t>
        </r>
      </text>
    </comment>
    <comment ref="D119" authorId="0" shapeId="0" xr:uid="{00000000-0006-0000-0700-000002000000}">
      <text>
        <r>
          <rPr>
            <sz val="9"/>
            <color indexed="81"/>
            <rFont val="Tahoma"/>
            <family val="2"/>
          </rPr>
          <t>This household is entitled to a monthly rental assistance amount of $777.00 and will pay $323.00 for its share.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9" authorId="0" shapeId="0" xr:uid="{00000000-0006-0000-0800-000001000000}">
      <text>
        <r>
          <rPr>
            <sz val="9"/>
            <color indexed="81"/>
            <rFont val="Tahoma"/>
            <family val="2"/>
          </rPr>
          <t>Because Samantha's SA benefits are reduced from the maximum due to Nicholas' employment income, they should be reported on the same line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9" authorId="0" shapeId="0" xr:uid="{00000000-0006-0000-0900-000001000000}">
      <text>
        <r>
          <rPr>
            <sz val="9"/>
            <color indexed="81"/>
            <rFont val="Tahoma"/>
            <family val="2"/>
          </rPr>
          <t>Here Samantha's SA benefits are not impacted by Nicholas' employment income, as such, they should be reported on separate lines.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tc={1B39A50A-2808-49A8-BD67-B834426A796C}</author>
    <author>tc={BA2C737C-09CF-4EA0-910F-C0FC00B2C174}</author>
    <author>tc={A4AD6EB0-987D-4D1E-B60D-CC0A24DF353E}</author>
    <author>tc={0FA3DB5A-8411-4114-9CB0-4AE71E6FB4FA}</author>
  </authors>
  <commentList>
    <comment ref="B1" authorId="0" shapeId="0" xr:uid="{1B39A50A-2808-49A8-BD67-B834426A796C}">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BA2C737C-09CF-4EA0-910F-C0FC00B2C174}">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A4AD6EB0-987D-4D1E-B60D-CC0A24DF353E}">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0FA3DB5A-8411-4114-9CB0-4AE71E6FB4FA}">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or PE and the year is after 2021).  If it is not supported, the text in the code changes to 4+ bedrooms and utility values will be 4+ bedrooms.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tc={21CE59C3-DD12-419B-820A-B80B6FD5B2A9}</author>
    <author>tc={A231986F-1950-476D-8315-ED7879582329}</author>
    <author>tc={2DAA3F4E-FC25-402C-8709-84346C9A1D15}</author>
    <author>tc={6B202540-DC64-4626-9621-1997812B0B28}</author>
  </authors>
  <commentList>
    <comment ref="B1" authorId="0" shapeId="0" xr:uid="{21CE59C3-DD12-419B-820A-B80B6FD5B2A9}">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A231986F-1950-476D-8315-ED7879582329}">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2DAA3F4E-FC25-402C-8709-84346C9A1D15}">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6B202540-DC64-4626-9621-1997812B0B28}">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YG or PE and the year is after 2021).  If it is not supported, the text in the code changes to 4+ bedrooms and utility values will be 4+ bedrooms.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tc={6A4CBD63-2E2A-445C-AECA-59C35747753B}</author>
    <author>tc={49074067-01C4-4232-A8FE-1AB30EF991F8}</author>
    <author>tc={F12DA85D-D6CD-4C84-8691-2687C5FB46D4}</author>
    <author>tc={EF1AC1C6-4377-4879-973D-39A712F883EB}</author>
  </authors>
  <commentList>
    <comment ref="B1" authorId="0" shapeId="0" xr:uid="{6A4CBD63-2E2A-445C-AECA-59C35747753B}">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49074067-01C4-4232-A8FE-1AB30EF991F8}">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F12DA85D-D6CD-4C84-8691-2687C5FB46D4}">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EF1AC1C6-4377-4879-973D-39A712F883EB}">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or PE and the year is after 2021).  If it is not supported, the text in the code changes to 4+ bedrooms and utility values will be 4+ bedrooms.</t>
      </text>
    </comment>
  </commentList>
</comments>
</file>

<file path=xl/sharedStrings.xml><?xml version="1.0" encoding="utf-8"?>
<sst xmlns="http://schemas.openxmlformats.org/spreadsheetml/2006/main" count="2330" uniqueCount="563">
  <si>
    <t>RENTAL ASSISTANCE CALCULATION WORKSHEET</t>
  </si>
  <si>
    <t>Housing Provider:</t>
  </si>
  <si>
    <t>Period from:</t>
  </si>
  <si>
    <t>to:</t>
  </si>
  <si>
    <t>Type of calculation:</t>
  </si>
  <si>
    <t>Base calculation on utilities of this year:</t>
  </si>
  <si>
    <t>GENERAL INFORMATION</t>
  </si>
  <si>
    <t>Household representative:</t>
  </si>
  <si>
    <t>Phone number:</t>
  </si>
  <si>
    <t>Unit address</t>
  </si>
  <si>
    <t>(street, city)</t>
  </si>
  <si>
    <t>Province</t>
  </si>
  <si>
    <t xml:space="preserve">Unit no </t>
  </si>
  <si>
    <t>Postal code</t>
  </si>
  <si>
    <t>AB</t>
  </si>
  <si>
    <t>Full occupancy charge:</t>
  </si>
  <si>
    <t xml:space="preserve">    (rent as on the lease for Quebec and occupancy charge elsewhere in Canada)</t>
  </si>
  <si>
    <t>RGI level</t>
  </si>
  <si>
    <t>Unit type:</t>
  </si>
  <si>
    <t>Total occupants:</t>
  </si>
  <si>
    <t>Number of dependents:</t>
  </si>
  <si>
    <t>Dwelling type:</t>
  </si>
  <si>
    <t>Over-housing:</t>
  </si>
  <si>
    <t>Included utilities:</t>
  </si>
  <si>
    <t>Heat source:</t>
  </si>
  <si>
    <t>Other included services:</t>
  </si>
  <si>
    <t>other:</t>
  </si>
  <si>
    <t>(monthly amounts)</t>
  </si>
  <si>
    <t>For Quebec region only</t>
  </si>
  <si>
    <t>Member discount:</t>
  </si>
  <si>
    <t xml:space="preserve">    (the member discount has to be indicated even if the tenant is not a member of the co-operative)</t>
  </si>
  <si>
    <t>Does the household receive the membership discount?</t>
  </si>
  <si>
    <t>(A) CALCULATION OF THE ADJUSTED RENT</t>
  </si>
  <si>
    <t>Full occupancy charge</t>
  </si>
  <si>
    <t>Adjustment for services</t>
  </si>
  <si>
    <t xml:space="preserve"> (minus)   </t>
  </si>
  <si>
    <t>(adjustment for the services except electricity, heat and hot water)</t>
  </si>
  <si>
    <t xml:space="preserve">Member discount </t>
  </si>
  <si>
    <t>(for Quebec co-operatives only)</t>
  </si>
  <si>
    <t xml:space="preserve">Adjusted rent </t>
  </si>
  <si>
    <t>( A )</t>
  </si>
  <si>
    <t>do not delete</t>
  </si>
  <si>
    <t>(B) CALCULATION OF RENT GEARED-TO-INCOME (RGI)</t>
  </si>
  <si>
    <t>Name, surname</t>
  </si>
  <si>
    <t>Gross employment and other income (excluding SA)</t>
  </si>
  <si>
    <t>Net social assistance (SA)</t>
  </si>
  <si>
    <t>Does SA include a shelter component?</t>
  </si>
  <si>
    <t xml:space="preserve">Monthly total income </t>
  </si>
  <si>
    <t>Monthly total income for all occupants that do not have shelter component</t>
  </si>
  <si>
    <t>( B1 )</t>
  </si>
  <si>
    <t>Monthly total income for occupants with shelter component</t>
  </si>
  <si>
    <t>( B2 )</t>
  </si>
  <si>
    <t>(between 25 and 30 %)  (multiplied)</t>
  </si>
  <si>
    <t xml:space="preserve">Total RGI </t>
  </si>
  <si>
    <t>( B3 )</t>
  </si>
  <si>
    <t>(C) CALCULATION OF ADJUSTED SHELTER COMPONENT (only complete if shelter component identified in Section B)</t>
  </si>
  <si>
    <t>Benefit unit size</t>
  </si>
  <si>
    <t>Maximum monthly shelter component</t>
  </si>
  <si>
    <t>Total maximum shelter component</t>
  </si>
  <si>
    <t>( C1 )</t>
  </si>
  <si>
    <t>Services included in shelter component (check all that apply):</t>
  </si>
  <si>
    <t>Adjustment for included services</t>
  </si>
  <si>
    <t>(minus)</t>
  </si>
  <si>
    <t>Other included services (list here):</t>
  </si>
  <si>
    <t/>
  </si>
  <si>
    <t>Total adjusted shelter component</t>
  </si>
  <si>
    <t>( C2 )</t>
  </si>
  <si>
    <t>Monthly total income (with shelter component)</t>
  </si>
  <si>
    <t>(between 25 to 30 %) (multiplied)</t>
  </si>
  <si>
    <t>Total RGI for occupants (with shelter component)</t>
  </si>
  <si>
    <t>( C3 )</t>
  </si>
  <si>
    <t>( C4 )</t>
  </si>
  <si>
    <t>(highest amount between ( C2 ) and ( C3 )</t>
  </si>
  <si>
    <t>(D) ADJUSTMENT TO RENT-GEARED-TO-INCOME</t>
  </si>
  <si>
    <t>Total Rent-geared-to income</t>
  </si>
  <si>
    <t>( C4 ) + ( B3 )</t>
  </si>
  <si>
    <t>Adjustment for non-included utilities</t>
  </si>
  <si>
    <t>Heat</t>
  </si>
  <si>
    <t>Hot water</t>
  </si>
  <si>
    <t>Electricity</t>
  </si>
  <si>
    <t>(plus)</t>
  </si>
  <si>
    <t>Adjusted Rent-geared-to-income (RGI)</t>
  </si>
  <si>
    <t>( D )</t>
  </si>
  <si>
    <t>(E) MINIMUM OCCUPANCY CHARGE</t>
  </si>
  <si>
    <t>Adjustment for utilities</t>
  </si>
  <si>
    <t>Other included services</t>
  </si>
  <si>
    <t>Member discount (Quebec only)</t>
  </si>
  <si>
    <t>Adjusted rent for Minimum Occupancy Charge calculation</t>
  </si>
  <si>
    <t>( E1 )</t>
  </si>
  <si>
    <t>Minimum Occupancy Charge</t>
  </si>
  <si>
    <t>( E2 )</t>
  </si>
  <si>
    <t>(25% of E1)</t>
  </si>
  <si>
    <t>(F) CALCULATION OF THE RENTAL ASSISTANCE AMOUNT</t>
  </si>
  <si>
    <t>Adjusted rent</t>
  </si>
  <si>
    <t xml:space="preserve">( A ) </t>
  </si>
  <si>
    <t>Adjusted RGI or minimum occupancy charge</t>
  </si>
  <si>
    <t>(highest amount between D or E2)</t>
  </si>
  <si>
    <t>Over-housing charge</t>
  </si>
  <si>
    <t>(Indicate the over-housing charge to be paid. Consult the Reference Guide)</t>
  </si>
  <si>
    <t>Rental assistance amount</t>
  </si>
  <si>
    <t>( F )</t>
  </si>
  <si>
    <t>(rounded to the nearest dollar)</t>
  </si>
  <si>
    <t>(G) CALCULATION OF HOUSEHOLD'S SHARE</t>
  </si>
  <si>
    <t>Member discount</t>
  </si>
  <si>
    <t>Household's share</t>
  </si>
  <si>
    <t>( G )</t>
  </si>
  <si>
    <t>Calculated by:</t>
  </si>
  <si>
    <t>Date:</t>
  </si>
  <si>
    <t>Verified by:</t>
  </si>
  <si>
    <t>Adjustment for non-incuded utilities</t>
  </si>
  <si>
    <t>Test</t>
  </si>
  <si>
    <t>Energy source:</t>
  </si>
  <si>
    <t>LEAVE SECTION BLANK</t>
  </si>
  <si>
    <t>C.H. ABC</t>
  </si>
  <si>
    <t>Barry Smith</t>
  </si>
  <si>
    <t>222-213-8888</t>
  </si>
  <si>
    <t>21 Yew Street</t>
  </si>
  <si>
    <t>BC</t>
  </si>
  <si>
    <t>X8X 9X7</t>
  </si>
  <si>
    <t>No</t>
  </si>
  <si>
    <t>Linda Harris</t>
  </si>
  <si>
    <t>John Green</t>
  </si>
  <si>
    <t>Linder Apartments</t>
  </si>
  <si>
    <t>Scott Glen</t>
  </si>
  <si>
    <t>1 Harper Road, Toronto</t>
  </si>
  <si>
    <t>ON</t>
  </si>
  <si>
    <t>K8F 9M2</t>
  </si>
  <si>
    <t>Yes</t>
  </si>
  <si>
    <t>Monica Ford</t>
  </si>
  <si>
    <t>Candace Birk</t>
  </si>
  <si>
    <t>Kirkhood Co-op</t>
  </si>
  <si>
    <t>Samantha Lewis</t>
  </si>
  <si>
    <t>Dash Street 201</t>
  </si>
  <si>
    <t>L0M 8F9</t>
  </si>
  <si>
    <t>Samantha Lewis and Nicholas Lewis</t>
  </si>
  <si>
    <t>PE</t>
  </si>
  <si>
    <t>Nicholas Lewis</t>
  </si>
  <si>
    <t>Alberta</t>
  </si>
  <si>
    <t>Bach.</t>
  </si>
  <si>
    <t>1 bed.</t>
  </si>
  <si>
    <t>2 bed.</t>
  </si>
  <si>
    <t>3 bed.</t>
  </si>
  <si>
    <t>4+ bed.</t>
  </si>
  <si>
    <t>Apartment</t>
  </si>
  <si>
    <t>Other</t>
  </si>
  <si>
    <t>British Columbia</t>
  </si>
  <si>
    <t>Heat (gas)</t>
  </si>
  <si>
    <t>Hot water (gas)</t>
  </si>
  <si>
    <t>Heat (electricity)</t>
  </si>
  <si>
    <t>Hot water (electricity)</t>
  </si>
  <si>
    <t>Manitoba</t>
  </si>
  <si>
    <t>Ontario</t>
  </si>
  <si>
    <t>Prince Edward Island</t>
  </si>
  <si>
    <t>Heat (oil)</t>
  </si>
  <si>
    <t>Hot water (oil)</t>
  </si>
  <si>
    <t>Quebec</t>
  </si>
  <si>
    <t>Saskatchewan</t>
  </si>
  <si>
    <t>4 bed.</t>
  </si>
  <si>
    <t>5+ bed.</t>
  </si>
  <si>
    <t>New Brunswick</t>
  </si>
  <si>
    <t>SDH</t>
  </si>
  <si>
    <t>Electricity*</t>
  </si>
  <si>
    <t>See Utilities page</t>
  </si>
  <si>
    <t>Water and sewer</t>
  </si>
  <si>
    <t>Garbage and recycling</t>
  </si>
  <si>
    <t>CODE:</t>
  </si>
  <si>
    <t>Vlookbed</t>
  </si>
  <si>
    <t>Bedroom</t>
  </si>
  <si>
    <t>VlookEN</t>
  </si>
  <si>
    <t>Energy</t>
  </si>
  <si>
    <t>VLookApt</t>
  </si>
  <si>
    <t>Type</t>
  </si>
  <si>
    <t>Utilities</t>
  </si>
  <si>
    <t>Included</t>
  </si>
  <si>
    <t>Available Years</t>
  </si>
  <si>
    <t>Bachelor</t>
  </si>
  <si>
    <t>Gas</t>
  </si>
  <si>
    <t>1 Bedroom</t>
  </si>
  <si>
    <t>MB</t>
  </si>
  <si>
    <t>2 Bedroom</t>
  </si>
  <si>
    <t>NB</t>
  </si>
  <si>
    <t>3 Bedroom</t>
  </si>
  <si>
    <t>N/A</t>
  </si>
  <si>
    <t>4+ Bedroom</t>
  </si>
  <si>
    <t>QC</t>
  </si>
  <si>
    <t>SK</t>
  </si>
  <si>
    <t>For shelter component adjustment only</t>
  </si>
  <si>
    <t>Service</t>
  </si>
  <si>
    <t>Cost</t>
  </si>
  <si>
    <t># of people for laundry calculation</t>
  </si>
  <si>
    <t>Insurance</t>
  </si>
  <si>
    <t>Telephone</t>
  </si>
  <si>
    <t>Laundry</t>
  </si>
  <si>
    <t>For shelter component portion in calculation</t>
  </si>
  <si>
    <t>For Error message re: the allowances not confirmed</t>
  </si>
  <si>
    <t xml:space="preserve"> </t>
  </si>
  <si>
    <t>Contact CMHC to discuss allowances to use to calculate adjusted shelter component</t>
  </si>
  <si>
    <t>Membership Discount</t>
  </si>
  <si>
    <t>CODE</t>
  </si>
  <si>
    <t>Hot Water</t>
  </si>
  <si>
    <t>Water and Sewer</t>
  </si>
  <si>
    <t>Garbage and Recycling</t>
  </si>
  <si>
    <t>Year</t>
  </si>
  <si>
    <t>AB - 1 bedroom - Apartment - N/A - 2024</t>
  </si>
  <si>
    <t>AB - 1 bedroom - Other - N/A - 2024</t>
  </si>
  <si>
    <t>AB - 2 bedroom - Apartment - N/A - 2024</t>
  </si>
  <si>
    <t>AB - 2 bedroom - Other - N/A - 2024</t>
  </si>
  <si>
    <t>AB - 3 bedroom - Apartment - N/A - 2024</t>
  </si>
  <si>
    <t>AB - 3 bedroom - Other - N/A - 2024</t>
  </si>
  <si>
    <t>AB - 4+ bedroom - Apartment - N/A - 2024</t>
  </si>
  <si>
    <t>AB - 4+ bedroom - Other - N/A - 2024</t>
  </si>
  <si>
    <t>AB - Bachelor - Apartment - N/A - 2024</t>
  </si>
  <si>
    <t>AB - Bachelor - Other - N/A - 2024</t>
  </si>
  <si>
    <t>BC - 1 bedroom - Apartment - Electricity - 2024</t>
  </si>
  <si>
    <t>BC - 1 bedroom - Apartment - Gas - 2024</t>
  </si>
  <si>
    <t>BC - 1 bedroom - Other - Electricity - 2024</t>
  </si>
  <si>
    <t>BC - 1 bedroom - Other - Gas - 2024</t>
  </si>
  <si>
    <t>BC - 2 bedroom - Apartment - Electricity - 2024</t>
  </si>
  <si>
    <t>BC - 2 bedroom - Apartment - Gas - 2024</t>
  </si>
  <si>
    <t>BC - 2 bedroom - Other - Electricity - 2024</t>
  </si>
  <si>
    <t>BC - 2 bedroom - Other - Gas - 2024</t>
  </si>
  <si>
    <t>BC - 3 bedroom - Apartment - Electricity - 2024</t>
  </si>
  <si>
    <t>BC - 3 bedroom - Apartment - Gas - 2024</t>
  </si>
  <si>
    <t>BC - 3 bedroom - Other - Electricity - 2024</t>
  </si>
  <si>
    <t>BC - 3 bedroom - Other - Gas - 2024</t>
  </si>
  <si>
    <t>BC - 4+ bedroom - Apartment - Electricity - 2024</t>
  </si>
  <si>
    <t>BC - 4+ bedroom - Apartment - Gas - 2024</t>
  </si>
  <si>
    <t>BC - 4+ bedroom - Other - Electricity - 2024</t>
  </si>
  <si>
    <t>BC - 4+ bedroom - Other - Gas - 2024</t>
  </si>
  <si>
    <t>BC - 5+ bedroom - Apartment - Electricity - 2024</t>
  </si>
  <si>
    <t>BC - 5+ bedroom - Apartment - Gas - 2024</t>
  </si>
  <si>
    <t>BC - 5+ bedroom - Other - Electricity - 2024</t>
  </si>
  <si>
    <t>BC - 5+ bedroom - Other - Gas - 2024</t>
  </si>
  <si>
    <t>BC - Bachelor - Apartment - Electricity - 2024</t>
  </si>
  <si>
    <t>BC - Bachelor - Apartment - Gas - 2024</t>
  </si>
  <si>
    <t>BC - Bachelor - Other - Electricity - 2024</t>
  </si>
  <si>
    <t>BC - Bachelor - Other - Gas - 2024</t>
  </si>
  <si>
    <t>MB - 1 bedroom - Apartment - N/A - 2024</t>
  </si>
  <si>
    <t>MB - 1 bedroom - Other - N/A - 2024</t>
  </si>
  <si>
    <t>MB - 2 bedroom - Apartment - N/A - 2024</t>
  </si>
  <si>
    <t>MB - 2 bedroom - Other - N/A - 2024</t>
  </si>
  <si>
    <t>MB - 3 bedroom - Apartment - N/A - 2024</t>
  </si>
  <si>
    <t>MB - 3 bedroom - Other - N/A - 2024</t>
  </si>
  <si>
    <t>MB - 4+ bedroom - Apartment - N/A - 2024</t>
  </si>
  <si>
    <t>MB - 4+ bedroom - Other - N/A - 2024</t>
  </si>
  <si>
    <t>MB - Bachelor - Apartment - N/A - 2024</t>
  </si>
  <si>
    <t>MB - Bachelor - Other - N/A - 2024</t>
  </si>
  <si>
    <t>NB - 1 bedroom - Apartment - N/A - 2024</t>
  </si>
  <si>
    <t>NB - 1 bedroom - Other - N/A - 2024</t>
  </si>
  <si>
    <t>NB - 2 bedroom - Apartment - N/A - 2024</t>
  </si>
  <si>
    <t>NB - 2 bedroom - Other - N/A - 2024</t>
  </si>
  <si>
    <t>NB - 3 bedroom - Apartment - N/A - 2024</t>
  </si>
  <si>
    <t>NB - 3 bedroom - Other - N/A - 2024</t>
  </si>
  <si>
    <t>NB - 4+ bedroom - Apartment - N/A - 2024</t>
  </si>
  <si>
    <t>NB - 4+ bedroom - Other - N/A - 2024</t>
  </si>
  <si>
    <t>NB - Bachelor - Apartment - N/A - 2024</t>
  </si>
  <si>
    <t>NB - Bachelor - Other - N/A - 2024</t>
  </si>
  <si>
    <t>ON - 1 bedroom - Apartment - Electricity - 2024</t>
  </si>
  <si>
    <t>ON - 1 bedroom - Apartment - Gas - 2024</t>
  </si>
  <si>
    <t>ON - 1 bedroom - Other - Electricity - 2024</t>
  </si>
  <si>
    <t>ON - 1 bedroom - Other - Gas - 2024</t>
  </si>
  <si>
    <t>ON - 2 bedroom - Apartment - Electricity - 2024</t>
  </si>
  <si>
    <t>ON - 2 bedroom - Apartment - Gas - 2024</t>
  </si>
  <si>
    <t>ON - 2 bedroom - Other - Electricity - 2024</t>
  </si>
  <si>
    <t>ON - 2 bedroom - Other - Gas - 2024</t>
  </si>
  <si>
    <t>ON - 3 bedroom - Apartment - Electricity - 2024</t>
  </si>
  <si>
    <t>ON - 3 bedroom - Apartment - Gas - 2024</t>
  </si>
  <si>
    <t>ON - 3 bedroom - Other - Electricity - 2024</t>
  </si>
  <si>
    <t>ON - 3 bedroom - Other - Gas - 2024</t>
  </si>
  <si>
    <t>ON - 4+ bedroom - Apartment - Electricity - 2024</t>
  </si>
  <si>
    <t>ON - 4+ bedroom - Apartment - Gas - 2024</t>
  </si>
  <si>
    <t>ON - 4+ bedroom - Other - Electricity - 2024</t>
  </si>
  <si>
    <t>ON - 4+ bedroom - Other - Gas - 2024</t>
  </si>
  <si>
    <t>ON - 5+ bedroom - Apartment - Electricity - 2024</t>
  </si>
  <si>
    <t>ON - 5+ bedroom - Apartment - Gas - 2024</t>
  </si>
  <si>
    <t>ON - 5+ bedroom - Other - Electricity - 2024</t>
  </si>
  <si>
    <t>ON - 5+ bedroom - Other - Gas - 2024</t>
  </si>
  <si>
    <t>ON - Bachelor - Apartment - Electricity - 2024</t>
  </si>
  <si>
    <t>ON - Bachelor - Apartment - Gas - 2024</t>
  </si>
  <si>
    <t>ON - Bachelor - Other - Electricity - 2024</t>
  </si>
  <si>
    <t>ON - Bachelor - Other - Gas - 2024</t>
  </si>
  <si>
    <t>PE - 1 bedroom - Apartment - Electricity - 2024</t>
  </si>
  <si>
    <t>PE - 1 bedroom - Apartment - Gas - 2024</t>
  </si>
  <si>
    <t>PE - 1 bedroom - Other - Electricity - 2024</t>
  </si>
  <si>
    <t>PE - 1 bedroom - Other - Gas - 2024</t>
  </si>
  <si>
    <t>PE - 1 bedroom - SDH - Electricity - 2024</t>
  </si>
  <si>
    <t>PE - 1 bedroom - SDH - Gas - 2024</t>
  </si>
  <si>
    <t>PE - 2 bedroom - Apartment - Electricity - 2024</t>
  </si>
  <si>
    <t>PE - 2 bedroom - Apartment - Gas - 2024</t>
  </si>
  <si>
    <t>PE - 2 bedroom - Other - Electricity - 2024</t>
  </si>
  <si>
    <t>PE - 2 bedroom - Other - Gas - 2024</t>
  </si>
  <si>
    <t>PE - 2 bedroom - SDH - Electricity - 2024</t>
  </si>
  <si>
    <t>PE - 2 bedroom - SDH - Gas - 2024</t>
  </si>
  <si>
    <t>PE - 3 bedroom - Apartment - Electricity - 2024</t>
  </si>
  <si>
    <t>PE - 3 bedroom - Apartment - Gas - 2024</t>
  </si>
  <si>
    <t>PE - 3 bedroom - Other - Electricity - 2024</t>
  </si>
  <si>
    <t>PE - 3 bedroom - Other - Gas - 2024</t>
  </si>
  <si>
    <t>PE - 3 bedroom - SDH - Electricity - 2024</t>
  </si>
  <si>
    <t>PE - 3 bedroom - SDH - Gas - 2024</t>
  </si>
  <si>
    <t>PE - 4+ bedroom - Apartment - Electricity - 2024</t>
  </si>
  <si>
    <t>PE - 4+ bedroom - Apartment - Gas - 2024</t>
  </si>
  <si>
    <t>PE - 4+ bedroom - Other - Electricity - 2024</t>
  </si>
  <si>
    <t>PE - 4+ bedroom - Other - Gas - 2024</t>
  </si>
  <si>
    <t>PE - 4+ bedroom - SDH - Electricity - 2024</t>
  </si>
  <si>
    <t>PE - 4+ bedroom - SDH - Gas - 2024</t>
  </si>
  <si>
    <t>PE - 5+ bedroom - Apartment - Electricity - 2024</t>
  </si>
  <si>
    <t>PE - 5+ bedroom - Apartment - Gas - 2024</t>
  </si>
  <si>
    <t>PE - 5+ bedroom - Other - Electricity - 2024</t>
  </si>
  <si>
    <t>PE - 5+ bedroom - Other - Gas - 2024</t>
  </si>
  <si>
    <t>PE - 5+ bedroom - SDH - Electricity - 2024</t>
  </si>
  <si>
    <t>PE - 5+ bedroom - SDH - Gas - 2024</t>
  </si>
  <si>
    <t>PE - Bachelor - Apartment - Electricity - 2024</t>
  </si>
  <si>
    <t>PE - Bachelor - Apartment - Gas - 2024</t>
  </si>
  <si>
    <t>PE - Bachelor - Other - Electricity - 2024</t>
  </si>
  <si>
    <t>PE - Bachelor - Other - Gas - 2024</t>
  </si>
  <si>
    <t>PE - Bachelor - SDH - Electricity - 2024</t>
  </si>
  <si>
    <t>PE - Bachelor - SDH - Gas - 2024</t>
  </si>
  <si>
    <t>QC - 1 bedroom - Apartment - Electricity - 2024</t>
  </si>
  <si>
    <t>QC - 1 bedroom - Apartment - Gas - 2024</t>
  </si>
  <si>
    <t>QC - 1 bedroom - Apartment - Oil - 2024</t>
  </si>
  <si>
    <t>QC - 1 bedroom - Other - Electricity - 2024</t>
  </si>
  <si>
    <t>QC - 1 bedroom - Other - Gas - 2024</t>
  </si>
  <si>
    <t>QC - 1 bedroom - Other - Oil - 2024</t>
  </si>
  <si>
    <t>QC - 2 bedroom - Apartment - Electricity - 2024</t>
  </si>
  <si>
    <t>QC - 2 bedroom - Apartment - Gas - 2024</t>
  </si>
  <si>
    <t>QC - 2 bedroom - Apartment - Oil - 2024</t>
  </si>
  <si>
    <t>QC - 2 bedroom - Other - Electricity - 2024</t>
  </si>
  <si>
    <t>QC - 2 bedroom - Other - Gas - 2024</t>
  </si>
  <si>
    <t>QC - 2 bedroom - Other - Oil - 2024</t>
  </si>
  <si>
    <t>QC - 3 bedroom - Apartment - Electricity - 2024</t>
  </si>
  <si>
    <t>QC - 3 bedroom - Apartment - Gas - 2024</t>
  </si>
  <si>
    <t>QC - 3 bedroom - Apartment - Oil - 2024</t>
  </si>
  <si>
    <t>QC - 3 bedroom - Other - Electricity - 2024</t>
  </si>
  <si>
    <t>QC - 3 bedroom - Other - Gas - 2024</t>
  </si>
  <si>
    <t>QC - 3 bedroom - Other - Oil - 2024</t>
  </si>
  <si>
    <t>QC - 4+ bedroom - Apartment - Electricity - 2024</t>
  </si>
  <si>
    <t>QC - 4+ bedroom - Apartment - Gas - 2024</t>
  </si>
  <si>
    <t>QC - 4+ bedroom - Apartment - Oil - 2024</t>
  </si>
  <si>
    <t>QC - 4+ bedroom - Other - Electricity - 2024</t>
  </si>
  <si>
    <t>QC - 4+ bedroom - Other - Gas - 2024</t>
  </si>
  <si>
    <t>QC - 4+ bedroom - Other - Oil - 2024</t>
  </si>
  <si>
    <t>QC - Bachelor - Apartment - Electricity - 2024</t>
  </si>
  <si>
    <t>QC - Bachelor - Apartment - Gas - 2024</t>
  </si>
  <si>
    <t>QC - Bachelor - Apartment - Oil - 2024</t>
  </si>
  <si>
    <t>QC - Bachelor - Other - Electricity - 2024</t>
  </si>
  <si>
    <t>QC - Bachelor - Other - Gas - 2024</t>
  </si>
  <si>
    <t>QC - Bachelor - Other - Oil - 2024</t>
  </si>
  <si>
    <t>SK - 1 bedroom - Apartment - N/A - 2024</t>
  </si>
  <si>
    <t>SK - 1 bedroom - Other - N/A - 2024</t>
  </si>
  <si>
    <t>SK - 2 bedroom - Apartment - N/A - 2024</t>
  </si>
  <si>
    <t>SK - 2 bedroom - Other - N/A - 2024</t>
  </si>
  <si>
    <t>SK - 3 bedroom - Apartment - N/A - 2024</t>
  </si>
  <si>
    <t>SK - 3 bedroom - Other - N/A - 2024</t>
  </si>
  <si>
    <t>SK - 4+ bedroom - Apartment - N/A - 2024</t>
  </si>
  <si>
    <t>SK - 4+ bedroom - Other - N/A - 2024</t>
  </si>
  <si>
    <t>SK - Bachelor - Apartment - N/A - 2024</t>
  </si>
  <si>
    <t>SK - Bachelor - Other - N/A - 2024</t>
  </si>
  <si>
    <t>Yukon</t>
  </si>
  <si>
    <t>Inflation ratio</t>
  </si>
  <si>
    <t>*Applicable to heat, hot water and electricity</t>
  </si>
  <si>
    <t>AB - 1 bedroom - Apartment - N/A - 2025</t>
  </si>
  <si>
    <t>AB - 1 bedroom - Other - N/A - 2025</t>
  </si>
  <si>
    <t>AB - 2 bedroom - Apartment - N/A - 2025</t>
  </si>
  <si>
    <t>AB - 2 bedroom - Other - N/A - 2025</t>
  </si>
  <si>
    <t>AB - 3 bedroom - Apartment - N/A - 2025</t>
  </si>
  <si>
    <t>AB - 3 bedroom - Other - N/A - 2025</t>
  </si>
  <si>
    <t>AB - 4+ bedroom - Apartment - N/A - 2025</t>
  </si>
  <si>
    <t>AB - 4+ bedroom - Other - N/A - 2025</t>
  </si>
  <si>
    <t>AB - Bachelor - Apartment - N/A - 2025</t>
  </si>
  <si>
    <t>AB - Bachelor - Other - N/A - 2025</t>
  </si>
  <si>
    <t>BC - 1 bedroom - Apartment - Electricity - 2025</t>
  </si>
  <si>
    <t>BC - 1 bedroom - Apartment - Gas - 2025</t>
  </si>
  <si>
    <t>BC - 1 bedroom - Other - Electricity - 2025</t>
  </si>
  <si>
    <t>BC - 1 bedroom - Other - Gas - 2025</t>
  </si>
  <si>
    <t>BC - 2 bedroom - Apartment - Electricity - 2025</t>
  </si>
  <si>
    <t>BC - 2 bedroom - Apartment - Gas - 2025</t>
  </si>
  <si>
    <t>BC - 2 bedroom - Other - Electricity - 2025</t>
  </si>
  <si>
    <t>BC - 2 bedroom - Other - Gas - 2025</t>
  </si>
  <si>
    <t>BC - 3 bedroom - Apartment - Electricity - 2025</t>
  </si>
  <si>
    <t>BC - 3 bedroom - Apartment - Gas - 2025</t>
  </si>
  <si>
    <t>BC - 3 bedroom - Other - Electricity - 2025</t>
  </si>
  <si>
    <t>BC - 3 bedroom - Other - Gas - 2025</t>
  </si>
  <si>
    <t>BC - 4+ bedroom - Apartment - Electricity - 2025</t>
  </si>
  <si>
    <t>BC - 4+ bedroom - Apartment - Gas - 2025</t>
  </si>
  <si>
    <t>BC - 4+ bedroom - Other - Electricity - 2025</t>
  </si>
  <si>
    <t>BC - 4+ bedroom - Other - Gas - 2025</t>
  </si>
  <si>
    <t>BC - 5+ bedroom - Apartment - Electricity - 2025</t>
  </si>
  <si>
    <t>BC - 5+ bedroom - Apartment - Gas - 2025</t>
  </si>
  <si>
    <t>BC - 5+ bedroom - Other - Electricity - 2025</t>
  </si>
  <si>
    <t>BC - 5+ bedroom - Other - Gas - 2025</t>
  </si>
  <si>
    <t>BC - Bachelor - Apartment - Electricity - 2025</t>
  </si>
  <si>
    <t>BC - Bachelor - Apartment - Gas - 2025</t>
  </si>
  <si>
    <t>BC - Bachelor - Other - Electricity - 2025</t>
  </si>
  <si>
    <t>BC - Bachelor - Other - Gas - 2025</t>
  </si>
  <si>
    <t>MB - 1 bedroom - Apartment - N/A - 2025</t>
  </si>
  <si>
    <t>MB - 1 bedroom - Other - N/A - 2025</t>
  </si>
  <si>
    <t>MB - 2 bedroom - Apartment - N/A - 2025</t>
  </si>
  <si>
    <t>MB - 2 bedroom - Other - N/A - 2025</t>
  </si>
  <si>
    <t>MB - 3 bedroom - Apartment - N/A - 2025</t>
  </si>
  <si>
    <t>MB - 3 bedroom - Other - N/A - 2025</t>
  </si>
  <si>
    <t>MB - 4+ bedroom - Apartment - N/A - 2025</t>
  </si>
  <si>
    <t>MB - 4+ bedroom - Other - N/A - 2025</t>
  </si>
  <si>
    <t>MB - Bachelor - Apartment - N/A - 2025</t>
  </si>
  <si>
    <t>MB - Bachelor - Other - N/A - 2025</t>
  </si>
  <si>
    <t>NB - 1 bedroom - Apartment - N/A - 2025</t>
  </si>
  <si>
    <t>NB - 1 bedroom - Other - N/A - 2025</t>
  </si>
  <si>
    <t>NB - 2 bedroom - Apartment - N/A - 2025</t>
  </si>
  <si>
    <t>NB - 2 bedroom - Other - N/A - 2025</t>
  </si>
  <si>
    <t>NB - 3 bedroom - Apartment - N/A - 2025</t>
  </si>
  <si>
    <t>NB - 3 bedroom - Other - N/A - 2025</t>
  </si>
  <si>
    <t>NB - 4+ bedroom - Apartment - N/A - 2025</t>
  </si>
  <si>
    <t>NB - 4+ bedroom - Other - N/A - 2025</t>
  </si>
  <si>
    <t>NB - Bachelor - Apartment - N/A - 2025</t>
  </si>
  <si>
    <t>NB - Bachelor - Other - N/A - 2025</t>
  </si>
  <si>
    <t>ON - 1 bedroom - Apartment - Electricity - 2025</t>
  </si>
  <si>
    <t>ON - 1 bedroom - Apartment - Gas - 2025</t>
  </si>
  <si>
    <t>ON - 1 bedroom - Other - Electricity - 2025</t>
  </si>
  <si>
    <t>ON - 1 bedroom - Other - Gas - 2025</t>
  </si>
  <si>
    <t>ON - 2 bedroom - Apartment - Electricity - 2025</t>
  </si>
  <si>
    <t>ON - 2 bedroom - Apartment - Gas - 2025</t>
  </si>
  <si>
    <t>ON - 2 bedroom - Other - Electricity - 2025</t>
  </si>
  <si>
    <t>ON - 2 bedroom - Other - Gas - 2025</t>
  </si>
  <si>
    <t>ON - 3 bedroom - Apartment - Electricity - 2025</t>
  </si>
  <si>
    <t>ON - 3 bedroom - Apartment - Gas - 2025</t>
  </si>
  <si>
    <t>ON - 3 bedroom - Other - Electricity - 2025</t>
  </si>
  <si>
    <t>ON - 3 bedroom - Other - Gas - 2025</t>
  </si>
  <si>
    <t>ON - 4+ bedroom - Apartment - Electricity - 2025</t>
  </si>
  <si>
    <t>ON - 4+ bedroom - Apartment - Gas - 2025</t>
  </si>
  <si>
    <t>ON - 4+ bedroom - Other - Electricity - 2025</t>
  </si>
  <si>
    <t>ON - 4+ bedroom - Other - Gas - 2025</t>
  </si>
  <si>
    <t>ON - 5+ bedroom - Apartment - Electricity - 2025</t>
  </si>
  <si>
    <t>ON - 5+ bedroom - Apartment - Gas - 2025</t>
  </si>
  <si>
    <t>ON - 5+ bedroom - Other - Electricity - 2025</t>
  </si>
  <si>
    <t>ON - 5+ bedroom - Other - Gas - 2025</t>
  </si>
  <si>
    <t>ON - Bachelor - Apartment - Electricity - 2025</t>
  </si>
  <si>
    <t>ON - Bachelor - Apartment - Gas - 2025</t>
  </si>
  <si>
    <t>ON - Bachelor - Other - Electricity - 2025</t>
  </si>
  <si>
    <t>ON - Bachelor - Other - Gas - 2025</t>
  </si>
  <si>
    <t>PE - 1 bedroom - Apartment - Electricity - 2025</t>
  </si>
  <si>
    <t>PE - 1 bedroom - Other - Electricity - 2025</t>
  </si>
  <si>
    <t>PE - 1 bedroom - SDH - Electricity - 2025</t>
  </si>
  <si>
    <t>PE - 2 bedroom - Apartment - Electricity - 2025</t>
  </si>
  <si>
    <t>PE - 2 bedroom - Other - Electricity - 2025</t>
  </si>
  <si>
    <t>PE - 2 bedroom - SDH - Electricity - 2025</t>
  </si>
  <si>
    <t>PE - 3 bedroom - Apartment - Electricity - 2025</t>
  </si>
  <si>
    <t>PE - 3 bedroom - Other - Electricity - 2025</t>
  </si>
  <si>
    <t>PE - 3 bedroom - SDH - Electricity - 2025</t>
  </si>
  <si>
    <t>PE - 4+ bedroom - Apartment - Electricity - 2025</t>
  </si>
  <si>
    <t>PE - 4+ bedroom - Other - Electricity - 2025</t>
  </si>
  <si>
    <t>PE - 4+ bedroom - SDH - Electricity - 2025</t>
  </si>
  <si>
    <t>PE - 5+ bedroom - Apartment - Electricity - 2025</t>
  </si>
  <si>
    <t>PE - 5+ bedroom - Other - Electricity - 2025</t>
  </si>
  <si>
    <t>PE - 5+ bedroom - SDH - Electricity - 2025</t>
  </si>
  <si>
    <t>PE - Bachelor - Apartment - Electricity - 2025</t>
  </si>
  <si>
    <t>PE - Bachelor - Other - Electricity - 2025</t>
  </si>
  <si>
    <t>PE - Bachelor - SDH - Electricity - 2025</t>
  </si>
  <si>
    <t>QC - 1 bedroom - Apartment - Electricity - 2025</t>
  </si>
  <si>
    <t>QC - 1 bedroom - Apartment - Gas - 2025</t>
  </si>
  <si>
    <t>QC - 1 bedroom - Apartment - Oil - 2025</t>
  </si>
  <si>
    <t>QC - 1 bedroom - Other - Electricity - 2025</t>
  </si>
  <si>
    <t>QC - 1 bedroom - Other - Gas - 2025</t>
  </si>
  <si>
    <t>QC - 1 bedroom - Other - Oil - 2025</t>
  </si>
  <si>
    <t>QC - 2 bedroom - Apartment - Electricity - 2025</t>
  </si>
  <si>
    <t>QC - 2 bedroom - Apartment - Gas - 2025</t>
  </si>
  <si>
    <t>QC - 2 bedroom - Apartment - Oil - 2025</t>
  </si>
  <si>
    <t>QC - 2 bedroom - Other - Electricity - 2025</t>
  </si>
  <si>
    <t>QC - 2 bedroom - Other - Gas - 2025</t>
  </si>
  <si>
    <t>QC - 2 bedroom - Other - Oil - 2025</t>
  </si>
  <si>
    <t>QC - 3 bedroom - Apartment - Electricity - 2025</t>
  </si>
  <si>
    <t>QC - 3 bedroom - Apartment - Gas - 2025</t>
  </si>
  <si>
    <t>QC - 3 bedroom - Apartment - Oil - 2025</t>
  </si>
  <si>
    <t>QC - 3 bedroom - Other - Electricity - 2025</t>
  </si>
  <si>
    <t>QC - 3 bedroom - Other - Gas - 2025</t>
  </si>
  <si>
    <t>QC - 3 bedroom - Other - Oil - 2025</t>
  </si>
  <si>
    <t>QC - 4+ bedroom - Apartment - Electricity - 2025</t>
  </si>
  <si>
    <t>QC - 4+ bedroom - Apartment - Gas - 2025</t>
  </si>
  <si>
    <t>QC - 4+ bedroom - Apartment - Oil - 2025</t>
  </si>
  <si>
    <t>QC - 4+ bedroom - Other - Electricity - 2025</t>
  </si>
  <si>
    <t>QC - 4+ bedroom - Other - Gas - 2025</t>
  </si>
  <si>
    <t>QC - 4+ bedroom - Other - Oil - 2025</t>
  </si>
  <si>
    <t>QC - Bachelor - Apartment - Electricity - 2025</t>
  </si>
  <si>
    <t>QC - Bachelor - Apartment - Gas - 2025</t>
  </si>
  <si>
    <t>QC - Bachelor - Apartment - Oil - 2025</t>
  </si>
  <si>
    <t>QC - Bachelor - Other - Electricity - 2025</t>
  </si>
  <si>
    <t>QC - Bachelor - Other - Gas - 2025</t>
  </si>
  <si>
    <t>QC - Bachelor - Other - Oil - 2025</t>
  </si>
  <si>
    <t>SK - 1 bedroom - Apartment - N/A - 2025</t>
  </si>
  <si>
    <t>SK - 1 bedroom - Other - N/A - 2025</t>
  </si>
  <si>
    <t>SK - 2 bedroom - Apartment - N/A - 2025</t>
  </si>
  <si>
    <t>SK - 2 bedroom - Other - N/A - 2025</t>
  </si>
  <si>
    <t>SK - 3 bedroom - Apartment - N/A - 2025</t>
  </si>
  <si>
    <t>SK - 3 bedroom - Other - N/A - 2025</t>
  </si>
  <si>
    <t>SK - 4+ bedroom - Apartment - N/A - 2025</t>
  </si>
  <si>
    <t>SK - 4+ bedroom - Other - N/A - 2025</t>
  </si>
  <si>
    <t>SK - Bachelor - Apartment - N/A - 2025</t>
  </si>
  <si>
    <t>SK - Bachelor - Other - N/A - 2025</t>
  </si>
  <si>
    <t>Final 2024 Utility Allowances</t>
  </si>
  <si>
    <t>Final 2025 Utility Allowances</t>
  </si>
  <si>
    <t>2025 Service Allowances - for households with a shelter component only</t>
  </si>
  <si>
    <t>$35 + $11 per additional</t>
  </si>
  <si>
    <t>* Electricity allowances are determined by type of unit and number of bedrooms.  See Utilities 2025 page to determine the correct allowance for the household in question.</t>
  </si>
  <si>
    <t>2024 Service Allowances - for households with a shelter component only</t>
  </si>
  <si>
    <t>* Electricity allowances are determined by type of unit and number of bedrooms.  See Utilities 2024 page to determine the correct allowance for the household in question.</t>
  </si>
  <si>
    <t>YT</t>
  </si>
  <si>
    <t>Base year for YT</t>
  </si>
  <si>
    <t>Insurance (AB, BC, ON, SK and YT only)</t>
  </si>
  <si>
    <t>Telephone  (AB, BC, ON, SK and YT only)</t>
  </si>
  <si>
    <t>Laundry (ON, SK and YT only)</t>
  </si>
  <si>
    <t>Enter Amount:</t>
  </si>
  <si>
    <t>YT - Bachelor - Other - N/A - 2024</t>
  </si>
  <si>
    <t>YT - 1 bedroom - Other - N/A - 2024</t>
  </si>
  <si>
    <t>YT - 2 bedroom - Other - N/A - 2024</t>
  </si>
  <si>
    <t>YT - 3 bedroom - Other - N/A - 2024</t>
  </si>
  <si>
    <t>YT - 4+ bedroom - Other - N/A - 2024</t>
  </si>
  <si>
    <t>YT - 5+ bedroom - Other - N/A - 2024</t>
  </si>
  <si>
    <t>YT - Bachelor - Apartment - N/A - 2024</t>
  </si>
  <si>
    <t>YT - 1 bedroom - Apartment - N/A - 2024</t>
  </si>
  <si>
    <t>YT - 2 bedroom - Apartment - N/A - 2024</t>
  </si>
  <si>
    <t>YT - 3 bedroom - Apartment - N/A - 2024</t>
  </si>
  <si>
    <t>YT - 4 bedroom - Apartment - N/A - 2024</t>
  </si>
  <si>
    <t>YT - 5+ bedroom - Apartment - N/A - 2024</t>
  </si>
  <si>
    <t>YT - Bachelor - SDH - N/A - 2024</t>
  </si>
  <si>
    <t>YT - 1 bedroom - SDH - N/A - 2024</t>
  </si>
  <si>
    <t>YT - 2 bedroom - SDH - N/A - 2024</t>
  </si>
  <si>
    <t>YT - 3 bedroom - SDH - N/A - 2024</t>
  </si>
  <si>
    <t>YT - 4 bedroom - SDH - N/A - 2024</t>
  </si>
  <si>
    <t>YT - 5+ bedroom - SDH - N/A - 2024</t>
  </si>
  <si>
    <t>YT - Bachelor - Other - N/A - 2025</t>
  </si>
  <si>
    <t>YT - 1 bedroom - Other - N/A - 2025</t>
  </si>
  <si>
    <t>YT - 2 bedroom - Other - N/A - 2025</t>
  </si>
  <si>
    <t>YT - 3 bedroom - Other - N/A - 2025</t>
  </si>
  <si>
    <t>YT - 4+ bedroom - Other - N/A - 2025</t>
  </si>
  <si>
    <t>YT - 5+ bedroom - Other - N/A - 2025</t>
  </si>
  <si>
    <t>YT - Bachelor - Apartment - N/A - 2025</t>
  </si>
  <si>
    <t>YT - 1 bedroom - Apartment - N/A - 2025</t>
  </si>
  <si>
    <t>YT - 2 bedroom - Apartment - N/A - 2025</t>
  </si>
  <si>
    <t>YT - 3 bedroom - Apartment - N/A - 2025</t>
  </si>
  <si>
    <t>YT - 4+ bedroom - Apartment - N/A - 2025</t>
  </si>
  <si>
    <t>YT - 5+ bedroom - Apartment - N/A - 2025</t>
  </si>
  <si>
    <t>YT - Bachelor - SDH - N/A - 2025</t>
  </si>
  <si>
    <t>YT - 1 bedroom - SDH - N/A - 2025</t>
  </si>
  <si>
    <t>YT - 2 bedroom - SDH - N/A - 2025</t>
  </si>
  <si>
    <t>YT - 3 bedroom - SDH - N/A - 2025</t>
  </si>
  <si>
    <t>YT - 4+ bedroom - SDH - N/A - 2025</t>
  </si>
  <si>
    <t>YT - 5+ bedroom - SDH - N/A - 2025</t>
  </si>
  <si>
    <t>PE - 1 bedroom - Apartment - Gas - 2025</t>
  </si>
  <si>
    <t>PE - 1 bedroom - Other - Gas - 2025</t>
  </si>
  <si>
    <t>PE - 1 bedroom - SDH - Gas - 2025</t>
  </si>
  <si>
    <t>PE - 2 bedroom - Apartment - Gas - 2025</t>
  </si>
  <si>
    <t>PE - 2 bedroom - Other - Gas - 2025</t>
  </si>
  <si>
    <t>PE - 2 bedroom - SDH - Gas - 2025</t>
  </si>
  <si>
    <t>PE - 3 bedroom - Apartment - Gas - 2025</t>
  </si>
  <si>
    <t>PE - 3 bedroom - Other - Gas - 2025</t>
  </si>
  <si>
    <t>PE - 3 bedroom - SDH - Gas - 2025</t>
  </si>
  <si>
    <t>PE - 4+ bedroom - Apartment - Gas - 2025</t>
  </si>
  <si>
    <t>PE - 4+ bedroom - Other - Gas - 2025</t>
  </si>
  <si>
    <t>PE - 4+ bedroom - SDH - Gas - 2025</t>
  </si>
  <si>
    <t>PE - 5+ bedroom - Apartment - Gas - 2025</t>
  </si>
  <si>
    <t>PE - 5+ bedroom - Other - Gas - 2025</t>
  </si>
  <si>
    <t>PE - 5+ bedroom - SDH - Gas - 2025</t>
  </si>
  <si>
    <t>PE - Bachelor - Apartment - Gas - 2025</t>
  </si>
  <si>
    <t>PE - Bachelor - Other - Gas - 2025</t>
  </si>
  <si>
    <t>PE - Bachelor - SDH - Gas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</si>
</sst>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quot;$&quot;* #,##0.00_);_(&quot;$&quot;* \(#,##0.00\);_(&quot;$&quot;* &quot;-&quot;??_);_(@_)"/>
    <numFmt numFmtId="165" formatCode="_ * #,##0.00_)\ &quot;$&quot;_ ;_ * \(#,##0.00\)\ &quot;$&quot;_ ;_ * &quot;-&quot;??_)\ &quot;$&quot;_ ;_ @_ "/>
    <numFmt numFmtId="166" formatCode="d/mmm/yy"/>
    <numFmt numFmtId="167" formatCode="_-[$$-1009]* #,##0.00_-;\-[$$-1009]* #,##0.00_-;_-[$$-1009]* &quot;-&quot;??_-;_-@_-"/>
    <numFmt numFmtId="168" formatCode="&quot;$&quot;#,##0.00"/>
    <numFmt numFmtId="169" formatCode="_-[$$-1009]* #,##0.00_-;\-[$$-1009]* #,##0.00_-;_-[$$-1009]* &quot;-&quot;_-;_-@_-"/>
    <numFmt numFmtId="170" formatCode="_(&quot;$&quot;* #,##0.00_);_(&quot;$&quot;* \(#,##0.00\);_(&quot;$&quot;* &quot;-&quot;_);_(@_)"/>
  </numFmts>
  <fonts count="34">
    <font>
      <sz val="11"/>
      <color theme="1"/>
      <name val="Calibri"/>
      <family val="2"/>
      <scheme val="minor"/>
    </font>
    <font>
      <sz val="11"/>
      <color theme="1"/>
      <name val="Calibri"/>
      <family val="2"/>
      <scheme val="minor"/>
    </font>
    <font>
      <b/>
      <sz val="11"/>
      <color theme="1"/>
      <name val="Calibri"/>
      <family val="2"/>
      <scheme val="minor"/>
    </font>
    <font>
      <b/>
      <sz val="14"/>
      <color theme="0"/>
      <name val="Gill Sans"/>
      <family val="2"/>
    </font>
    <font>
      <b/>
      <sz val="10"/>
      <name val="Gill Sans"/>
      <family val="2"/>
    </font>
    <font>
      <b/>
      <sz val="10"/>
      <color theme="1"/>
      <name val="Gill Sans"/>
      <family val="2"/>
    </font>
    <font>
      <sz val="10"/>
      <color theme="1"/>
      <name val="Gill Sans"/>
      <family val="2"/>
    </font>
    <font>
      <b/>
      <sz val="10"/>
      <color theme="1"/>
      <name val="Gill Sans"/>
    </font>
    <font>
      <sz val="10"/>
      <name val="Gill Sans"/>
      <family val="2"/>
    </font>
    <font>
      <b/>
      <sz val="10"/>
      <color theme="0"/>
      <name val="Gill Sans"/>
      <family val="2"/>
    </font>
    <font>
      <sz val="10"/>
      <color indexed="12"/>
      <name val="Gill Sans"/>
      <family val="2"/>
    </font>
    <font>
      <sz val="9"/>
      <name val="Gill Sans"/>
      <family val="2"/>
    </font>
    <font>
      <sz val="10"/>
      <color rgb="FFFF0000"/>
      <name val="Gill Sans"/>
      <family val="2"/>
    </font>
    <font>
      <b/>
      <sz val="8"/>
      <name val="Gill Sans"/>
      <family val="2"/>
    </font>
    <font>
      <b/>
      <i/>
      <sz val="10"/>
      <color theme="1"/>
      <name val="Gill Sans"/>
      <family val="2"/>
    </font>
    <font>
      <sz val="9"/>
      <color theme="1"/>
      <name val="Gill Sans"/>
      <family val="2"/>
    </font>
    <font>
      <b/>
      <sz val="10"/>
      <name val="Gill Sans"/>
    </font>
    <font>
      <b/>
      <sz val="10"/>
      <color rgb="FFFF0000"/>
      <name val="Gill Sans"/>
      <family val="2"/>
    </font>
    <font>
      <sz val="10"/>
      <color theme="1"/>
      <name val="Gill Sans"/>
    </font>
    <font>
      <i/>
      <sz val="10"/>
      <color theme="1"/>
      <name val="Gill Sans"/>
      <family val="2"/>
    </font>
    <font>
      <sz val="8"/>
      <color theme="1"/>
      <name val="Gill Sans"/>
      <family val="2"/>
    </font>
    <font>
      <b/>
      <sz val="10"/>
      <color rgb="FFFF0000"/>
      <name val="Gill Sans"/>
    </font>
    <font>
      <sz val="10"/>
      <name val="Gill Sans"/>
    </font>
    <font>
      <b/>
      <sz val="9"/>
      <color rgb="FFFF0000"/>
      <name val="Gill Sans"/>
    </font>
    <font>
      <sz val="9"/>
      <color theme="1"/>
      <name val="Gill Sans"/>
    </font>
    <font>
      <b/>
      <sz val="11"/>
      <color theme="0"/>
      <name val="Calibri"/>
      <family val="2"/>
      <scheme val="minor"/>
    </font>
    <font>
      <b/>
      <sz val="14"/>
      <name val="Gill Sans"/>
      <family val="2"/>
    </font>
    <font>
      <b/>
      <sz val="10"/>
      <name val="Arial"/>
      <family val="2"/>
    </font>
    <font>
      <sz val="9"/>
      <color indexed="81"/>
      <name val="Tahoma"/>
      <family val="2"/>
    </font>
    <font>
      <sz val="11"/>
      <color theme="0"/>
      <name val="Calibri"/>
      <family val="2"/>
      <scheme val="minor"/>
    </font>
    <font>
      <sz val="11"/>
      <color rgb="FFFF0000"/>
      <name val="Calibri"/>
      <family val="2"/>
      <scheme val="minor"/>
    </font>
    <font>
      <sz val="8"/>
      <color rgb="FF000000"/>
      <name val="Segoe UI"/>
      <family val="2"/>
    </font>
    <font>
      <sz val="11"/>
      <color rgb="FF000000"/>
      <name val="Calibri"/>
      <family val="2"/>
    </font>
    <font>
      <sz val="8"/>
      <name val="Calibri"/>
      <family val="2"/>
      <scheme val="minor"/>
    </font>
  </fonts>
  <fills count="22">
    <fill>
      <patternFill patternType="none"/>
    </fill>
    <fill>
      <patternFill patternType="gray125"/>
    </fill>
    <fill>
      <patternFill patternType="solid">
        <fgColor theme="3" tint="-0.249977111117893"/>
        <bgColor indexed="8"/>
      </patternFill>
    </fill>
    <fill>
      <patternFill patternType="solid">
        <fgColor indexed="9"/>
        <bgColor indexed="64"/>
      </patternFill>
    </fill>
    <fill>
      <patternFill patternType="solid">
        <fgColor rgb="FFFCE4D6"/>
        <bgColor indexed="64"/>
      </patternFill>
    </fill>
    <fill>
      <patternFill patternType="solid">
        <fgColor theme="0"/>
        <bgColor indexed="64"/>
      </patternFill>
    </fill>
    <fill>
      <patternFill patternType="solid">
        <fgColor rgb="FFD4DEFC"/>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79998168889431442"/>
        <bgColor theme="6" tint="0.79998168889431442"/>
      </patternFill>
    </fill>
    <fill>
      <patternFill patternType="solid">
        <fgColor rgb="FFEBEEF1"/>
        <bgColor indexed="64"/>
      </patternFill>
    </fill>
    <fill>
      <patternFill patternType="solid">
        <fgColor theme="5" tint="0.79998168889431442"/>
        <bgColor indexed="64"/>
      </patternFill>
    </fill>
    <fill>
      <patternFill patternType="solid">
        <fgColor theme="0" tint="-0.14999847407452621"/>
        <bgColor theme="0" tint="-0.14999847407452621"/>
      </patternFill>
    </fill>
    <fill>
      <patternFill patternType="solid">
        <fgColor theme="4" tint="0.79998168889431442"/>
        <bgColor indexed="8"/>
      </patternFill>
    </fill>
    <fill>
      <patternFill patternType="solid">
        <fgColor theme="4" tint="0.79998168889431442"/>
        <bgColor indexed="64"/>
      </patternFill>
    </fill>
    <fill>
      <patternFill patternType="solid">
        <fgColor theme="4" tint="0.59999389629810485"/>
        <bgColor indexed="8"/>
      </patternFill>
    </fill>
    <fill>
      <patternFill patternType="solid">
        <fgColor rgb="FFC9C9C9"/>
        <bgColor indexed="64"/>
      </patternFill>
    </fill>
    <fill>
      <patternFill patternType="solid">
        <fgColor theme="4" tint="-0.499984740745262"/>
        <bgColor indexed="8"/>
      </patternFill>
    </fill>
    <fill>
      <patternFill patternType="solid">
        <fgColor theme="2" tint="-9.9978637043366805E-2"/>
        <bgColor indexed="64"/>
      </patternFill>
    </fill>
    <fill>
      <patternFill patternType="solid">
        <fgColor rgb="FFFFFF00"/>
        <bgColor indexed="64"/>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top style="hair">
        <color indexed="64"/>
      </top>
      <bottom style="hair">
        <color indexed="64"/>
      </bottom>
      <diagonal/>
    </border>
    <border>
      <left/>
      <right/>
      <top/>
      <bottom style="thin">
        <color indexed="64"/>
      </bottom>
      <diagonal/>
    </border>
    <border>
      <left style="medium">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diagonal/>
    </border>
    <border>
      <left/>
      <right/>
      <top style="thin">
        <color indexed="64"/>
      </top>
      <bottom/>
      <diagonal/>
    </border>
    <border>
      <left style="medium">
        <color indexed="64"/>
      </left>
      <right style="hair">
        <color indexed="64"/>
      </right>
      <top/>
      <bottom style="hair">
        <color indexed="64"/>
      </bottom>
      <diagonal/>
    </border>
    <border>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theme="6"/>
      </left>
      <right style="thin">
        <color theme="6"/>
      </right>
      <top style="thin">
        <color theme="6"/>
      </top>
      <bottom style="thin">
        <color theme="6"/>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theme="5" tint="0.59996337778862885"/>
      </right>
      <top/>
      <bottom style="thin">
        <color theme="5" tint="0.59996337778862885"/>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n">
        <color indexed="64"/>
      </left>
      <right style="medium">
        <color indexed="64"/>
      </right>
      <top/>
      <bottom style="thick">
        <color indexed="64"/>
      </bottom>
      <diagonal/>
    </border>
    <border>
      <left style="thin">
        <color theme="6"/>
      </left>
      <right style="thin">
        <color theme="6"/>
      </right>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374">
    <xf numFmtId="0" fontId="0" fillId="0" borderId="0" xfId="0"/>
    <xf numFmtId="0" fontId="4" fillId="3" borderId="4" xfId="0" applyFont="1" applyFill="1" applyBorder="1"/>
    <xf numFmtId="166" fontId="5" fillId="0" borderId="5" xfId="0" applyNumberFormat="1" applyFont="1" applyBorder="1" applyAlignment="1">
      <alignment horizontal="right"/>
    </xf>
    <xf numFmtId="0" fontId="6" fillId="3" borderId="7" xfId="0" applyFont="1" applyFill="1" applyBorder="1"/>
    <xf numFmtId="0" fontId="6" fillId="3" borderId="0" xfId="0" applyFont="1" applyFill="1"/>
    <xf numFmtId="0" fontId="6" fillId="0" borderId="0" xfId="0" applyFont="1"/>
    <xf numFmtId="0" fontId="6" fillId="0" borderId="8" xfId="0" applyFont="1" applyBorder="1"/>
    <xf numFmtId="0" fontId="5" fillId="3" borderId="7" xfId="0" applyFont="1" applyFill="1" applyBorder="1"/>
    <xf numFmtId="0" fontId="7" fillId="0" borderId="0" xfId="0" applyFont="1"/>
    <xf numFmtId="0" fontId="8" fillId="4" borderId="8" xfId="0" applyFont="1" applyFill="1" applyBorder="1" applyProtection="1">
      <protection locked="0"/>
    </xf>
    <xf numFmtId="0" fontId="4" fillId="0" borderId="9" xfId="0" applyFont="1" applyBorder="1"/>
    <xf numFmtId="0" fontId="4" fillId="0" borderId="10" xfId="0" applyFont="1" applyBorder="1"/>
    <xf numFmtId="0" fontId="10" fillId="0" borderId="12" xfId="0" applyFont="1" applyBorder="1"/>
    <xf numFmtId="0" fontId="10" fillId="0" borderId="13" xfId="0" applyFont="1" applyBorder="1"/>
    <xf numFmtId="49" fontId="10" fillId="0" borderId="13" xfId="0" applyNumberFormat="1" applyFont="1" applyBorder="1" applyAlignment="1">
      <alignment horizontal="center"/>
    </xf>
    <xf numFmtId="0" fontId="10" fillId="0" borderId="14" xfId="0" applyFont="1" applyBorder="1"/>
    <xf numFmtId="0" fontId="4" fillId="0" borderId="15" xfId="0" applyFont="1" applyBorder="1"/>
    <xf numFmtId="0" fontId="11" fillId="0" borderId="16" xfId="0" applyFont="1" applyBorder="1"/>
    <xf numFmtId="0" fontId="4" fillId="0" borderId="16" xfId="0" applyFont="1" applyBorder="1"/>
    <xf numFmtId="0" fontId="8" fillId="0" borderId="16" xfId="0" applyFont="1" applyBorder="1"/>
    <xf numFmtId="0" fontId="4" fillId="0" borderId="17" xfId="0" applyFont="1" applyBorder="1"/>
    <xf numFmtId="0" fontId="10" fillId="0" borderId="7" xfId="0" applyFont="1" applyBorder="1"/>
    <xf numFmtId="0" fontId="8" fillId="4" borderId="0" xfId="0" applyFont="1" applyFill="1" applyProtection="1">
      <protection locked="0"/>
    </xf>
    <xf numFmtId="0" fontId="10" fillId="0" borderId="0" xfId="0" applyFont="1"/>
    <xf numFmtId="0" fontId="5" fillId="0" borderId="7" xfId="0" applyFont="1" applyBorder="1"/>
    <xf numFmtId="167" fontId="6" fillId="4" borderId="0" xfId="3" applyNumberFormat="1" applyFont="1" applyFill="1" applyBorder="1" applyAlignment="1" applyProtection="1">
      <alignment horizontal="right"/>
      <protection locked="0"/>
    </xf>
    <xf numFmtId="0" fontId="11" fillId="0" borderId="13" xfId="0" applyFont="1" applyBorder="1" applyAlignment="1">
      <alignment horizontal="left"/>
    </xf>
    <xf numFmtId="0" fontId="4" fillId="0" borderId="0" xfId="0" applyFont="1" applyAlignment="1">
      <alignment horizontal="right"/>
    </xf>
    <xf numFmtId="10" fontId="6" fillId="4" borderId="8" xfId="2" applyNumberFormat="1" applyFont="1" applyFill="1" applyBorder="1" applyAlignment="1" applyProtection="1">
      <alignment horizontal="center"/>
      <protection locked="0"/>
    </xf>
    <xf numFmtId="165" fontId="6" fillId="0" borderId="0" xfId="3" applyFont="1" applyFill="1" applyBorder="1" applyAlignment="1" applyProtection="1">
      <alignment horizontal="right"/>
    </xf>
    <xf numFmtId="0" fontId="11" fillId="0" borderId="0" xfId="0" applyFont="1" applyAlignment="1">
      <alignment horizontal="left"/>
    </xf>
    <xf numFmtId="0" fontId="5" fillId="0" borderId="0" xfId="0" applyFont="1"/>
    <xf numFmtId="0" fontId="6" fillId="0" borderId="8" xfId="0" applyFont="1" applyBorder="1" applyAlignment="1">
      <alignment horizontal="center"/>
    </xf>
    <xf numFmtId="0" fontId="4" fillId="0" borderId="7" xfId="0" applyFont="1" applyBorder="1"/>
    <xf numFmtId="0" fontId="8" fillId="4" borderId="0" xfId="0" applyFont="1" applyFill="1" applyAlignment="1">
      <alignment horizontal="left"/>
    </xf>
    <xf numFmtId="0" fontId="4" fillId="4" borderId="0" xfId="0" applyFont="1" applyFill="1" applyAlignment="1">
      <alignment horizontal="right"/>
    </xf>
    <xf numFmtId="0" fontId="8" fillId="4" borderId="18" xfId="0" applyFont="1" applyFill="1" applyBorder="1" applyAlignment="1" applyProtection="1">
      <alignment horizontal="left"/>
      <protection locked="0"/>
    </xf>
    <xf numFmtId="0" fontId="6" fillId="0" borderId="7" xfId="0" applyFont="1" applyBorder="1"/>
    <xf numFmtId="0" fontId="5" fillId="0" borderId="0" xfId="0" applyFont="1" applyAlignment="1">
      <alignment horizontal="right"/>
    </xf>
    <xf numFmtId="0" fontId="6" fillId="0" borderId="0" xfId="0" applyFont="1" applyAlignment="1">
      <alignment horizontal="center"/>
    </xf>
    <xf numFmtId="0" fontId="6" fillId="4" borderId="0" xfId="0" applyFont="1" applyFill="1"/>
    <xf numFmtId="0" fontId="5" fillId="0" borderId="0" xfId="0" applyFont="1" applyAlignment="1">
      <alignment horizontal="left"/>
    </xf>
    <xf numFmtId="0" fontId="8" fillId="0" borderId="0" xfId="0" applyFont="1" applyAlignment="1">
      <alignment horizontal="center"/>
    </xf>
    <xf numFmtId="0" fontId="4" fillId="0" borderId="0" xfId="0" applyFont="1"/>
    <xf numFmtId="9" fontId="6" fillId="0" borderId="8" xfId="2" applyFont="1" applyFill="1" applyBorder="1" applyAlignment="1" applyProtection="1"/>
    <xf numFmtId="0" fontId="4" fillId="0" borderId="0" xfId="0" applyFont="1" applyAlignment="1">
      <alignment horizontal="left"/>
    </xf>
    <xf numFmtId="0" fontId="8" fillId="4" borderId="0" xfId="0" applyFont="1" applyFill="1"/>
    <xf numFmtId="9" fontId="6" fillId="4" borderId="8" xfId="2" applyFont="1" applyFill="1" applyBorder="1" applyAlignment="1" applyProtection="1"/>
    <xf numFmtId="0" fontId="12" fillId="0" borderId="0" xfId="0" applyFont="1" applyAlignment="1">
      <alignment horizontal="center"/>
    </xf>
    <xf numFmtId="0" fontId="8" fillId="0" borderId="0" xfId="0" applyFont="1" applyAlignment="1">
      <alignment horizontal="left"/>
    </xf>
    <xf numFmtId="0" fontId="13" fillId="0" borderId="7" xfId="0" applyFont="1" applyBorder="1"/>
    <xf numFmtId="167" fontId="8" fillId="0" borderId="0" xfId="3" applyNumberFormat="1" applyFont="1" applyFill="1" applyBorder="1" applyAlignment="1" applyProtection="1">
      <alignment horizontal="right"/>
    </xf>
    <xf numFmtId="165" fontId="8" fillId="0" borderId="0" xfId="3" applyFont="1" applyFill="1" applyBorder="1" applyAlignment="1" applyProtection="1">
      <alignment horizontal="right"/>
    </xf>
    <xf numFmtId="0" fontId="14" fillId="0" borderId="7" xfId="0" applyFont="1" applyBorder="1"/>
    <xf numFmtId="0" fontId="12" fillId="0" borderId="0" xfId="0" applyFont="1"/>
    <xf numFmtId="164" fontId="6" fillId="0" borderId="0" xfId="3" applyNumberFormat="1" applyFont="1" applyFill="1" applyBorder="1" applyAlignment="1" applyProtection="1">
      <alignment horizontal="right"/>
      <protection locked="0"/>
    </xf>
    <xf numFmtId="0" fontId="15" fillId="0" borderId="0" xfId="0" applyFont="1"/>
    <xf numFmtId="0" fontId="6" fillId="0" borderId="4" xfId="0" applyFont="1" applyBorder="1"/>
    <xf numFmtId="0" fontId="12" fillId="0" borderId="5" xfId="0" applyFont="1" applyBorder="1"/>
    <xf numFmtId="0" fontId="6" fillId="0" borderId="5" xfId="0" applyFont="1" applyBorder="1"/>
    <xf numFmtId="0" fontId="6" fillId="0" borderId="6" xfId="0" applyFont="1" applyBorder="1"/>
    <xf numFmtId="0" fontId="9" fillId="0" borderId="7" xfId="0" applyFont="1" applyBorder="1" applyAlignment="1">
      <alignment vertical="center"/>
    </xf>
    <xf numFmtId="0" fontId="9" fillId="0" borderId="0" xfId="0" applyFont="1" applyAlignment="1">
      <alignment vertical="center"/>
    </xf>
    <xf numFmtId="0" fontId="9" fillId="0" borderId="8" xfId="0" applyFont="1" applyBorder="1" applyAlignment="1">
      <alignment vertical="center"/>
    </xf>
    <xf numFmtId="0" fontId="8" fillId="0" borderId="7" xfId="0" applyFont="1" applyBorder="1"/>
    <xf numFmtId="168" fontId="8" fillId="0" borderId="0" xfId="0" applyNumberFormat="1" applyFont="1" applyAlignment="1">
      <alignment horizontal="left"/>
    </xf>
    <xf numFmtId="167" fontId="6" fillId="0" borderId="0" xfId="3" applyNumberFormat="1" applyFont="1" applyBorder="1" applyProtection="1"/>
    <xf numFmtId="0" fontId="11" fillId="0" borderId="13" xfId="0" applyFont="1" applyBorder="1" applyAlignment="1">
      <alignment horizontal="right"/>
    </xf>
    <xf numFmtId="167" fontId="6" fillId="0" borderId="0" xfId="0" applyNumberFormat="1" applyFont="1"/>
    <xf numFmtId="0" fontId="8" fillId="0" borderId="0" xfId="0" applyFont="1"/>
    <xf numFmtId="0" fontId="11" fillId="0" borderId="19" xfId="0" applyFont="1" applyBorder="1" applyAlignment="1">
      <alignment horizontal="right"/>
    </xf>
    <xf numFmtId="167" fontId="6" fillId="0" borderId="20" xfId="3" applyNumberFormat="1" applyFont="1" applyBorder="1" applyProtection="1"/>
    <xf numFmtId="168" fontId="16" fillId="0" borderId="0" xfId="0" applyNumberFormat="1" applyFont="1" applyAlignment="1">
      <alignment horizontal="right"/>
    </xf>
    <xf numFmtId="167" fontId="4" fillId="0" borderId="0" xfId="3" applyNumberFormat="1" applyFont="1" applyFill="1" applyBorder="1" applyAlignment="1" applyProtection="1">
      <alignment horizontal="left"/>
    </xf>
    <xf numFmtId="165" fontId="8" fillId="0" borderId="0" xfId="3" applyFont="1" applyFill="1" applyBorder="1" applyAlignment="1" applyProtection="1">
      <alignment horizontal="left"/>
    </xf>
    <xf numFmtId="0" fontId="8" fillId="0" borderId="21" xfId="0" applyFont="1" applyBorder="1" applyAlignment="1">
      <alignment vertical="center" wrapText="1"/>
    </xf>
    <xf numFmtId="0" fontId="8" fillId="0" borderId="23" xfId="0" applyFont="1" applyBorder="1" applyAlignment="1">
      <alignment horizontal="left" vertical="center" wrapText="1"/>
    </xf>
    <xf numFmtId="0" fontId="6" fillId="0" borderId="25" xfId="0" applyFont="1" applyBorder="1" applyAlignment="1">
      <alignment horizontal="center"/>
    </xf>
    <xf numFmtId="0" fontId="6" fillId="0" borderId="31" xfId="0" applyFont="1" applyBorder="1" applyAlignment="1">
      <alignment horizontal="center"/>
    </xf>
    <xf numFmtId="167" fontId="5" fillId="0" borderId="8" xfId="0" applyNumberFormat="1" applyFont="1" applyBorder="1" applyAlignment="1">
      <alignment horizontal="right"/>
    </xf>
    <xf numFmtId="0" fontId="6" fillId="0" borderId="7" xfId="0" applyFont="1" applyBorder="1" applyAlignment="1">
      <alignment horizontal="center"/>
    </xf>
    <xf numFmtId="167" fontId="4" fillId="0" borderId="8" xfId="3" applyNumberFormat="1" applyFont="1" applyFill="1" applyBorder="1" applyProtection="1"/>
    <xf numFmtId="167" fontId="6" fillId="0" borderId="0" xfId="3" applyNumberFormat="1" applyFont="1" applyFill="1" applyBorder="1" applyProtection="1"/>
    <xf numFmtId="0" fontId="11" fillId="0" borderId="0" xfId="0" applyFont="1" applyAlignment="1">
      <alignment horizontal="right"/>
    </xf>
    <xf numFmtId="10" fontId="6" fillId="0" borderId="0" xfId="2" applyNumberFormat="1" applyFont="1" applyFill="1" applyBorder="1" applyProtection="1"/>
    <xf numFmtId="167" fontId="5" fillId="0" borderId="32" xfId="3" applyNumberFormat="1" applyFont="1" applyFill="1" applyBorder="1" applyProtection="1"/>
    <xf numFmtId="0" fontId="8" fillId="0" borderId="4" xfId="0" applyFont="1" applyBorder="1"/>
    <xf numFmtId="0" fontId="8" fillId="0" borderId="5" xfId="0" applyFont="1" applyBorder="1"/>
    <xf numFmtId="0" fontId="17" fillId="2" borderId="10" xfId="0" applyFont="1" applyFill="1" applyBorder="1" applyAlignment="1">
      <alignment vertical="center"/>
    </xf>
    <xf numFmtId="0" fontId="8" fillId="0" borderId="33" xfId="0" applyFont="1" applyBorder="1" applyAlignment="1">
      <alignment vertical="center" wrapText="1"/>
    </xf>
    <xf numFmtId="167" fontId="4" fillId="0" borderId="0" xfId="3" applyNumberFormat="1" applyFont="1" applyFill="1" applyBorder="1" applyProtection="1"/>
    <xf numFmtId="0" fontId="6" fillId="0" borderId="0" xfId="0" applyFont="1" applyAlignment="1">
      <alignment horizontal="right"/>
    </xf>
    <xf numFmtId="167" fontId="18" fillId="0" borderId="0" xfId="0" applyNumberFormat="1" applyFont="1" applyAlignment="1">
      <alignment horizontal="right"/>
    </xf>
    <xf numFmtId="0" fontId="15" fillId="0" borderId="0" xfId="0" applyFont="1" applyAlignment="1">
      <alignment horizontal="right"/>
    </xf>
    <xf numFmtId="0" fontId="5" fillId="0" borderId="8" xfId="0" applyFont="1" applyBorder="1" applyAlignment="1">
      <alignment horizontal="right"/>
    </xf>
    <xf numFmtId="164" fontId="6" fillId="0" borderId="0" xfId="1" applyFont="1" applyFill="1" applyBorder="1" applyProtection="1"/>
    <xf numFmtId="0" fontId="19" fillId="0" borderId="0" xfId="0" applyFont="1"/>
    <xf numFmtId="0" fontId="20" fillId="0" borderId="7" xfId="0" applyFont="1" applyBorder="1" applyAlignment="1">
      <alignment horizontal="right"/>
    </xf>
    <xf numFmtId="167" fontId="5" fillId="0" borderId="0" xfId="0" applyNumberFormat="1" applyFont="1" applyAlignment="1">
      <alignment horizontal="right"/>
    </xf>
    <xf numFmtId="10" fontId="6" fillId="0" borderId="20" xfId="2" applyNumberFormat="1" applyFont="1" applyFill="1" applyBorder="1" applyProtection="1"/>
    <xf numFmtId="167" fontId="5" fillId="0" borderId="0" xfId="3" applyNumberFormat="1" applyFont="1" applyFill="1" applyBorder="1" applyProtection="1"/>
    <xf numFmtId="0" fontId="7" fillId="0" borderId="0" xfId="0" applyFont="1" applyAlignment="1">
      <alignment horizontal="right"/>
    </xf>
    <xf numFmtId="0" fontId="21" fillId="0" borderId="7" xfId="0" applyFont="1" applyBorder="1"/>
    <xf numFmtId="0" fontId="21" fillId="0" borderId="0" xfId="0" applyFont="1" applyAlignment="1">
      <alignment horizontal="right"/>
    </xf>
    <xf numFmtId="0" fontId="6" fillId="0" borderId="5" xfId="0" applyFont="1" applyBorder="1" applyAlignment="1">
      <alignment horizontal="center"/>
    </xf>
    <xf numFmtId="0" fontId="5" fillId="0" borderId="5" xfId="0" applyFont="1" applyBorder="1" applyAlignment="1">
      <alignment horizontal="right"/>
    </xf>
    <xf numFmtId="165" fontId="5" fillId="0" borderId="5" xfId="0" applyNumberFormat="1" applyFont="1" applyBorder="1" applyAlignment="1">
      <alignment horizontal="right"/>
    </xf>
    <xf numFmtId="167" fontId="4" fillId="0" borderId="0" xfId="3" applyNumberFormat="1" applyFont="1" applyFill="1" applyBorder="1" applyAlignment="1" applyProtection="1">
      <alignment horizontal="right"/>
    </xf>
    <xf numFmtId="0" fontId="4" fillId="0" borderId="8" xfId="0" applyFont="1" applyBorder="1" applyAlignment="1">
      <alignment horizontal="left"/>
    </xf>
    <xf numFmtId="0" fontId="7" fillId="0" borderId="7" xfId="0" applyFont="1" applyBorder="1"/>
    <xf numFmtId="164" fontId="4" fillId="0" borderId="0" xfId="1" applyFont="1" applyFill="1" applyBorder="1" applyAlignment="1" applyProtection="1">
      <alignment horizontal="right"/>
    </xf>
    <xf numFmtId="164" fontId="4" fillId="0" borderId="0" xfId="1" applyFont="1" applyFill="1" applyBorder="1" applyAlignment="1" applyProtection="1"/>
    <xf numFmtId="164" fontId="0" fillId="0" borderId="0" xfId="1" applyFont="1" applyFill="1" applyBorder="1" applyAlignment="1" applyProtection="1">
      <alignment horizontal="right"/>
    </xf>
    <xf numFmtId="0" fontId="23" fillId="0" borderId="0" xfId="0" applyFont="1"/>
    <xf numFmtId="164" fontId="22" fillId="0" borderId="0" xfId="1" applyFont="1" applyFill="1" applyBorder="1" applyAlignment="1" applyProtection="1">
      <alignment horizontal="left"/>
    </xf>
    <xf numFmtId="0" fontId="24" fillId="0" borderId="0" xfId="0" applyFont="1"/>
    <xf numFmtId="164" fontId="6" fillId="0" borderId="0" xfId="1" applyFont="1" applyProtection="1"/>
    <xf numFmtId="0" fontId="7" fillId="0" borderId="0" xfId="0" applyFont="1" applyAlignment="1">
      <alignment horizontal="left"/>
    </xf>
    <xf numFmtId="0" fontId="24" fillId="0" borderId="0" xfId="0" applyFont="1" applyAlignment="1">
      <alignment horizontal="right"/>
    </xf>
    <xf numFmtId="0" fontId="2" fillId="0" borderId="0" xfId="0" applyFont="1" applyAlignment="1">
      <alignment wrapText="1"/>
    </xf>
    <xf numFmtId="0" fontId="2" fillId="0" borderId="8" xfId="0" applyFont="1" applyBorder="1" applyAlignment="1">
      <alignment wrapText="1"/>
    </xf>
    <xf numFmtId="169" fontId="5" fillId="0" borderId="0" xfId="3" applyNumberFormat="1" applyFont="1" applyBorder="1" applyProtection="1"/>
    <xf numFmtId="167" fontId="5" fillId="0" borderId="0" xfId="3" applyNumberFormat="1" applyFont="1" applyBorder="1" applyProtection="1"/>
    <xf numFmtId="164" fontId="6" fillId="0" borderId="0" xfId="0" applyNumberFormat="1" applyFont="1"/>
    <xf numFmtId="164" fontId="6" fillId="0" borderId="20" xfId="0" applyNumberFormat="1" applyFont="1" applyBorder="1"/>
    <xf numFmtId="170" fontId="5" fillId="0" borderId="0" xfId="0" applyNumberFormat="1" applyFont="1"/>
    <xf numFmtId="165" fontId="6" fillId="0" borderId="0" xfId="0" applyNumberFormat="1" applyFont="1"/>
    <xf numFmtId="0" fontId="18" fillId="0" borderId="7" xfId="0" applyFont="1" applyBorder="1"/>
    <xf numFmtId="0" fontId="0" fillId="0" borderId="7" xfId="0" applyBorder="1"/>
    <xf numFmtId="0" fontId="0" fillId="0" borderId="8" xfId="0" applyBorder="1"/>
    <xf numFmtId="0" fontId="0" fillId="0" borderId="38" xfId="0" applyBorder="1" applyAlignment="1">
      <alignment horizontal="center" vertical="center"/>
    </xf>
    <xf numFmtId="0" fontId="2" fillId="0" borderId="37" xfId="0" applyFont="1" applyBorder="1"/>
    <xf numFmtId="0" fontId="27" fillId="0" borderId="40" xfId="0" applyFont="1" applyBorder="1"/>
    <xf numFmtId="0" fontId="2" fillId="0" borderId="7" xfId="0" applyFont="1" applyBorder="1"/>
    <xf numFmtId="168" fontId="27" fillId="0" borderId="0" xfId="0" applyNumberFormat="1" applyFont="1" applyAlignment="1">
      <alignment horizontal="center"/>
    </xf>
    <xf numFmtId="0" fontId="27" fillId="3" borderId="40" xfId="0" applyFont="1" applyFill="1" applyBorder="1"/>
    <xf numFmtId="0" fontId="2" fillId="0" borderId="37" xfId="0" applyFont="1" applyBorder="1" applyAlignment="1">
      <alignment wrapText="1"/>
    </xf>
    <xf numFmtId="0" fontId="2" fillId="0" borderId="46" xfId="0" applyFont="1" applyBorder="1"/>
    <xf numFmtId="0" fontId="25" fillId="10" borderId="0" xfId="0" applyFont="1" applyFill="1"/>
    <xf numFmtId="0" fontId="2" fillId="0" borderId="0" xfId="0" applyFont="1"/>
    <xf numFmtId="0" fontId="0" fillId="11" borderId="53" xfId="0" applyFill="1" applyBorder="1"/>
    <xf numFmtId="0" fontId="0" fillId="0" borderId="53" xfId="0" applyBorder="1"/>
    <xf numFmtId="0" fontId="0" fillId="0" borderId="0" xfId="0" applyAlignment="1">
      <alignment horizontal="center"/>
    </xf>
    <xf numFmtId="168" fontId="0" fillId="0" borderId="0" xfId="3" applyNumberFormat="1" applyFont="1" applyFill="1" applyAlignment="1">
      <alignment horizontal="left"/>
    </xf>
    <xf numFmtId="168" fontId="0" fillId="0" borderId="0" xfId="3" applyNumberFormat="1" applyFont="1" applyFill="1" applyAlignment="1">
      <alignment horizontal="center"/>
    </xf>
    <xf numFmtId="164" fontId="22" fillId="0" borderId="0" xfId="1" applyFont="1" applyFill="1" applyBorder="1" applyAlignment="1" applyProtection="1">
      <alignment horizontal="right"/>
    </xf>
    <xf numFmtId="0" fontId="8" fillId="0" borderId="27" xfId="0" applyFont="1" applyBorder="1" applyAlignment="1">
      <alignment horizontal="center"/>
    </xf>
    <xf numFmtId="0" fontId="8" fillId="0" borderId="54" xfId="0" applyFont="1" applyBorder="1" applyAlignment="1">
      <alignment horizontal="center"/>
    </xf>
    <xf numFmtId="0" fontId="29" fillId="0" borderId="0" xfId="0" applyFont="1"/>
    <xf numFmtId="167" fontId="29" fillId="0" borderId="0" xfId="0" applyNumberFormat="1" applyFont="1"/>
    <xf numFmtId="14" fontId="4" fillId="12" borderId="2" xfId="0" applyNumberFormat="1" applyFont="1" applyFill="1" applyBorder="1" applyProtection="1">
      <protection locked="0"/>
    </xf>
    <xf numFmtId="14" fontId="4" fillId="12" borderId="6" xfId="0" applyNumberFormat="1" applyFont="1" applyFill="1" applyBorder="1" applyProtection="1">
      <protection locked="0"/>
    </xf>
    <xf numFmtId="0" fontId="6" fillId="12" borderId="0" xfId="0" applyFont="1" applyFill="1"/>
    <xf numFmtId="0" fontId="8" fillId="12" borderId="11" xfId="0" applyFont="1" applyFill="1" applyBorder="1" applyProtection="1">
      <protection locked="0"/>
    </xf>
    <xf numFmtId="0" fontId="8" fillId="12" borderId="0" xfId="0" applyFont="1" applyFill="1" applyProtection="1">
      <protection locked="0"/>
    </xf>
    <xf numFmtId="0" fontId="8" fillId="12" borderId="8" xfId="0" applyFont="1" applyFill="1" applyBorder="1" applyProtection="1">
      <protection locked="0"/>
    </xf>
    <xf numFmtId="0" fontId="6" fillId="12" borderId="0" xfId="0" applyFont="1" applyFill="1" applyProtection="1">
      <protection locked="0"/>
    </xf>
    <xf numFmtId="0" fontId="6" fillId="12" borderId="0" xfId="0" applyFont="1" applyFill="1" applyAlignment="1">
      <alignment horizontal="center"/>
    </xf>
    <xf numFmtId="0" fontId="8" fillId="12" borderId="0" xfId="0" applyFont="1" applyFill="1" applyAlignment="1">
      <alignment horizontal="left"/>
    </xf>
    <xf numFmtId="0" fontId="8" fillId="12" borderId="8" xfId="0" applyFont="1" applyFill="1" applyBorder="1" applyAlignment="1" applyProtection="1">
      <alignment horizontal="left"/>
      <protection locked="0"/>
    </xf>
    <xf numFmtId="167" fontId="8" fillId="12" borderId="0" xfId="3" applyNumberFormat="1" applyFont="1" applyFill="1" applyBorder="1" applyAlignment="1" applyProtection="1">
      <alignment horizontal="right"/>
      <protection locked="0"/>
    </xf>
    <xf numFmtId="167" fontId="8" fillId="12" borderId="8" xfId="3" applyNumberFormat="1" applyFont="1" applyFill="1" applyBorder="1" applyAlignment="1" applyProtection="1">
      <alignment horizontal="right"/>
      <protection locked="0"/>
    </xf>
    <xf numFmtId="164" fontId="6" fillId="12" borderId="0" xfId="3" applyNumberFormat="1" applyFont="1" applyFill="1" applyBorder="1" applyAlignment="1" applyProtection="1">
      <alignment horizontal="right"/>
      <protection locked="0"/>
    </xf>
    <xf numFmtId="164" fontId="8" fillId="12" borderId="19" xfId="1" applyFont="1" applyFill="1" applyBorder="1" applyProtection="1">
      <protection locked="0"/>
    </xf>
    <xf numFmtId="164" fontId="8" fillId="12" borderId="30" xfId="1" applyFont="1" applyFill="1" applyBorder="1" applyProtection="1">
      <protection locked="0"/>
    </xf>
    <xf numFmtId="0" fontId="8" fillId="12" borderId="35" xfId="0" applyFont="1" applyFill="1" applyBorder="1" applyProtection="1">
      <protection locked="0"/>
    </xf>
    <xf numFmtId="0" fontId="8" fillId="12" borderId="36" xfId="0" applyFont="1" applyFill="1" applyBorder="1" applyProtection="1">
      <protection locked="0"/>
    </xf>
    <xf numFmtId="0" fontId="5" fillId="12" borderId="0" xfId="0" applyFont="1" applyFill="1" applyAlignment="1">
      <alignment horizontal="right"/>
    </xf>
    <xf numFmtId="0" fontId="12" fillId="12" borderId="0" xfId="0" applyFont="1" applyFill="1"/>
    <xf numFmtId="0" fontId="6" fillId="12" borderId="20" xfId="0" applyFont="1" applyFill="1" applyBorder="1" applyAlignment="1" applyProtection="1">
      <alignment horizontal="center"/>
      <protection locked="0"/>
    </xf>
    <xf numFmtId="167" fontId="5" fillId="12" borderId="20" xfId="0" applyNumberFormat="1" applyFont="1" applyFill="1" applyBorder="1" applyAlignment="1" applyProtection="1">
      <alignment horizontal="right"/>
      <protection locked="0"/>
    </xf>
    <xf numFmtId="167" fontId="6" fillId="12" borderId="20" xfId="3" applyNumberFormat="1" applyFont="1" applyFill="1" applyBorder="1" applyProtection="1">
      <protection locked="0"/>
    </xf>
    <xf numFmtId="14" fontId="6" fillId="12" borderId="0" xfId="0" applyNumberFormat="1" applyFont="1" applyFill="1" applyProtection="1">
      <protection locked="0"/>
    </xf>
    <xf numFmtId="164" fontId="18" fillId="0" borderId="0" xfId="1" applyFont="1" applyFill="1" applyBorder="1" applyAlignment="1" applyProtection="1">
      <alignment horizontal="left"/>
    </xf>
    <xf numFmtId="0" fontId="30" fillId="0" borderId="0" xfId="0" applyFont="1"/>
    <xf numFmtId="44" fontId="0" fillId="0" borderId="0" xfId="0" applyNumberFormat="1"/>
    <xf numFmtId="164" fontId="6" fillId="13" borderId="0" xfId="3" applyNumberFormat="1" applyFont="1" applyFill="1" applyBorder="1" applyAlignment="1" applyProtection="1">
      <alignment horizontal="right"/>
      <protection locked="0"/>
    </xf>
    <xf numFmtId="0" fontId="9" fillId="2" borderId="11" xfId="0" applyFont="1" applyFill="1" applyBorder="1" applyAlignment="1">
      <alignment vertical="center"/>
    </xf>
    <xf numFmtId="0" fontId="8" fillId="0" borderId="13" xfId="0" applyFont="1" applyBorder="1" applyAlignment="1">
      <alignment horizontal="left" vertical="center" wrapText="1"/>
    </xf>
    <xf numFmtId="0" fontId="8" fillId="0" borderId="13" xfId="0" applyFont="1" applyBorder="1" applyAlignment="1">
      <alignment horizontal="center" vertical="center" wrapText="1"/>
    </xf>
    <xf numFmtId="0" fontId="6" fillId="0" borderId="0" xfId="0" applyFont="1" applyAlignment="1">
      <alignment horizontal="left"/>
    </xf>
    <xf numFmtId="1" fontId="0" fillId="0" borderId="0" xfId="0" applyNumberFormat="1" applyAlignment="1">
      <alignment horizontal="center"/>
    </xf>
    <xf numFmtId="1" fontId="0" fillId="0" borderId="0" xfId="0" applyNumberFormat="1"/>
    <xf numFmtId="1" fontId="0" fillId="0" borderId="0" xfId="3" applyNumberFormat="1" applyFont="1" applyFill="1" applyAlignment="1">
      <alignment horizontal="center"/>
    </xf>
    <xf numFmtId="0" fontId="0" fillId="14" borderId="38" xfId="0" applyFill="1" applyBorder="1"/>
    <xf numFmtId="0" fontId="0" fillId="0" borderId="56" xfId="0" applyBorder="1" applyAlignment="1">
      <alignment horizontal="center" vertical="center"/>
    </xf>
    <xf numFmtId="0" fontId="0" fillId="0" borderId="52" xfId="0" applyBorder="1" applyAlignment="1">
      <alignment horizontal="center" vertical="center"/>
    </xf>
    <xf numFmtId="0" fontId="0" fillId="0" borderId="45" xfId="0" applyBorder="1" applyAlignment="1">
      <alignment horizontal="center" vertical="center"/>
    </xf>
    <xf numFmtId="0" fontId="2" fillId="0" borderId="57" xfId="0" applyFont="1" applyBorder="1"/>
    <xf numFmtId="0" fontId="27" fillId="3" borderId="58" xfId="0" applyFont="1" applyFill="1" applyBorder="1"/>
    <xf numFmtId="168" fontId="27" fillId="18" borderId="44" xfId="0" applyNumberFormat="1" applyFont="1" applyFill="1" applyBorder="1" applyAlignment="1">
      <alignment horizontal="center"/>
    </xf>
    <xf numFmtId="168" fontId="27" fillId="18" borderId="0" xfId="0" applyNumberFormat="1" applyFont="1" applyFill="1" applyAlignment="1">
      <alignment horizontal="center"/>
    </xf>
    <xf numFmtId="0" fontId="0" fillId="18" borderId="59" xfId="0" applyFill="1" applyBorder="1" applyAlignment="1">
      <alignment horizontal="center" vertical="center"/>
    </xf>
    <xf numFmtId="0" fontId="26" fillId="15" borderId="7" xfId="0" applyFont="1" applyFill="1" applyBorder="1" applyAlignment="1">
      <alignment vertical="center"/>
    </xf>
    <xf numFmtId="0" fontId="26" fillId="15" borderId="0" xfId="0" applyFont="1" applyFill="1" applyAlignment="1">
      <alignment vertical="center"/>
    </xf>
    <xf numFmtId="0" fontId="0" fillId="0" borderId="62" xfId="0" applyBorder="1"/>
    <xf numFmtId="0" fontId="0" fillId="0" borderId="32" xfId="0" applyBorder="1"/>
    <xf numFmtId="0" fontId="0" fillId="0" borderId="63" xfId="0" applyBorder="1"/>
    <xf numFmtId="0" fontId="0" fillId="13" borderId="0" xfId="0" applyFill="1"/>
    <xf numFmtId="0" fontId="8" fillId="13" borderId="0" xfId="0" applyFont="1" applyFill="1"/>
    <xf numFmtId="168" fontId="27" fillId="8" borderId="42" xfId="0" applyNumberFormat="1" applyFont="1" applyFill="1" applyBorder="1" applyAlignment="1">
      <alignment horizontal="center"/>
    </xf>
    <xf numFmtId="168" fontId="27" fillId="8" borderId="44" xfId="0" applyNumberFormat="1" applyFont="1" applyFill="1" applyBorder="1" applyAlignment="1">
      <alignment horizontal="center"/>
    </xf>
    <xf numFmtId="0" fontId="0" fillId="7" borderId="42" xfId="0" applyFill="1" applyBorder="1" applyAlignment="1">
      <alignment horizontal="center"/>
    </xf>
    <xf numFmtId="0" fontId="0" fillId="7" borderId="44" xfId="0" applyFill="1" applyBorder="1" applyAlignment="1">
      <alignment horizontal="center"/>
    </xf>
    <xf numFmtId="168" fontId="27" fillId="7" borderId="42" xfId="0" applyNumberFormat="1" applyFont="1" applyFill="1" applyBorder="1" applyAlignment="1">
      <alignment horizontal="center"/>
    </xf>
    <xf numFmtId="168" fontId="27" fillId="7" borderId="44" xfId="0" applyNumberFormat="1" applyFont="1" applyFill="1" applyBorder="1" applyAlignment="1">
      <alignment horizontal="center"/>
    </xf>
    <xf numFmtId="168" fontId="0" fillId="0" borderId="0" xfId="0" applyNumberFormat="1"/>
    <xf numFmtId="165" fontId="0" fillId="8" borderId="48" xfId="5" applyFont="1" applyFill="1" applyBorder="1" applyProtection="1"/>
    <xf numFmtId="168" fontId="0" fillId="8" borderId="48" xfId="5" applyNumberFormat="1" applyFont="1" applyFill="1" applyBorder="1" applyAlignment="1" applyProtection="1">
      <alignment horizontal="center"/>
    </xf>
    <xf numFmtId="168" fontId="0" fillId="0" borderId="38" xfId="5" applyNumberFormat="1" applyFont="1" applyFill="1" applyBorder="1" applyAlignment="1" applyProtection="1">
      <alignment horizontal="center"/>
    </xf>
    <xf numFmtId="165" fontId="0" fillId="8" borderId="47" xfId="5" applyFont="1" applyFill="1" applyBorder="1" applyProtection="1"/>
    <xf numFmtId="168" fontId="0" fillId="8" borderId="47" xfId="5" applyNumberFormat="1" applyFont="1" applyFill="1" applyBorder="1" applyAlignment="1" applyProtection="1">
      <alignment horizontal="center"/>
    </xf>
    <xf numFmtId="168" fontId="0" fillId="18" borderId="60" xfId="5" applyNumberFormat="1" applyFont="1" applyFill="1" applyBorder="1" applyAlignment="1" applyProtection="1">
      <alignment horizontal="center"/>
    </xf>
    <xf numFmtId="165" fontId="0" fillId="8" borderId="38" xfId="5" applyFont="1" applyFill="1" applyBorder="1" applyProtection="1"/>
    <xf numFmtId="165" fontId="0" fillId="8" borderId="45" xfId="5" applyFont="1" applyFill="1" applyBorder="1" applyProtection="1"/>
    <xf numFmtId="168" fontId="1" fillId="8" borderId="38" xfId="5" applyNumberFormat="1" applyFont="1" applyFill="1" applyBorder="1" applyAlignment="1" applyProtection="1">
      <alignment horizontal="center"/>
    </xf>
    <xf numFmtId="168" fontId="0" fillId="8" borderId="45" xfId="5" applyNumberFormat="1" applyFont="1" applyFill="1" applyBorder="1" applyAlignment="1" applyProtection="1">
      <alignment horizontal="center"/>
    </xf>
    <xf numFmtId="168" fontId="0" fillId="8" borderId="49" xfId="5" applyNumberFormat="1" applyFont="1" applyFill="1" applyBorder="1" applyAlignment="1" applyProtection="1">
      <alignment horizontal="center"/>
    </xf>
    <xf numFmtId="168" fontId="0" fillId="18" borderId="61" xfId="5" applyNumberFormat="1" applyFont="1" applyFill="1" applyBorder="1" applyAlignment="1" applyProtection="1">
      <alignment horizontal="center"/>
    </xf>
    <xf numFmtId="0" fontId="0" fillId="0" borderId="49" xfId="0" applyBorder="1" applyAlignment="1">
      <alignment horizontal="center" vertical="center"/>
    </xf>
    <xf numFmtId="168" fontId="0" fillId="8" borderId="38" xfId="5" applyNumberFormat="1" applyFont="1" applyFill="1" applyBorder="1" applyAlignment="1" applyProtection="1">
      <alignment horizontal="center"/>
    </xf>
    <xf numFmtId="168" fontId="0" fillId="8" borderId="38" xfId="5" applyNumberFormat="1" applyFont="1" applyFill="1" applyBorder="1" applyProtection="1"/>
    <xf numFmtId="168" fontId="0" fillId="8" borderId="49" xfId="5" applyNumberFormat="1" applyFont="1" applyFill="1" applyBorder="1" applyProtection="1"/>
    <xf numFmtId="165" fontId="0" fillId="0" borderId="0" xfId="5" applyFont="1" applyFill="1" applyBorder="1" applyProtection="1"/>
    <xf numFmtId="165" fontId="0" fillId="0" borderId="8" xfId="5" applyFont="1" applyFill="1" applyBorder="1" applyProtection="1"/>
    <xf numFmtId="165" fontId="0" fillId="18" borderId="48" xfId="5" applyFont="1" applyFill="1" applyBorder="1" applyProtection="1"/>
    <xf numFmtId="168" fontId="0" fillId="18" borderId="48" xfId="5" applyNumberFormat="1" applyFont="1" applyFill="1" applyBorder="1" applyAlignment="1" applyProtection="1">
      <alignment horizontal="center"/>
    </xf>
    <xf numFmtId="165" fontId="0" fillId="18" borderId="47" xfId="5" applyFont="1" applyFill="1" applyBorder="1" applyProtection="1"/>
    <xf numFmtId="168" fontId="0" fillId="18" borderId="47" xfId="5" applyNumberFormat="1" applyFont="1" applyFill="1" applyBorder="1" applyAlignment="1" applyProtection="1">
      <alignment horizontal="center"/>
    </xf>
    <xf numFmtId="168" fontId="0" fillId="7" borderId="38" xfId="5" applyNumberFormat="1" applyFont="1" applyFill="1" applyBorder="1" applyAlignment="1" applyProtection="1">
      <alignment horizontal="center"/>
    </xf>
    <xf numFmtId="165" fontId="0" fillId="18" borderId="45" xfId="5" applyFont="1" applyFill="1" applyBorder="1" applyProtection="1"/>
    <xf numFmtId="168" fontId="0" fillId="7" borderId="49" xfId="5" applyNumberFormat="1" applyFont="1" applyFill="1" applyBorder="1" applyAlignment="1" applyProtection="1">
      <alignment horizontal="center"/>
    </xf>
    <xf numFmtId="168" fontId="0" fillId="18" borderId="45" xfId="5" applyNumberFormat="1" applyFont="1" applyFill="1" applyBorder="1" applyAlignment="1" applyProtection="1">
      <alignment horizontal="center"/>
    </xf>
    <xf numFmtId="165" fontId="0" fillId="7" borderId="48" xfId="5" applyFont="1" applyFill="1" applyBorder="1" applyProtection="1"/>
    <xf numFmtId="165" fontId="0" fillId="7" borderId="38" xfId="5" applyFont="1" applyFill="1" applyBorder="1" applyProtection="1"/>
    <xf numFmtId="165" fontId="0" fillId="18" borderId="49" xfId="5" applyFont="1" applyFill="1" applyBorder="1" applyProtection="1"/>
    <xf numFmtId="168" fontId="0" fillId="7" borderId="48" xfId="5" applyNumberFormat="1" applyFont="1" applyFill="1" applyBorder="1" applyAlignment="1" applyProtection="1">
      <alignment horizontal="center"/>
    </xf>
    <xf numFmtId="168" fontId="0" fillId="7" borderId="52" xfId="5" applyNumberFormat="1" applyFont="1" applyFill="1" applyBorder="1" applyAlignment="1" applyProtection="1">
      <alignment horizontal="center"/>
    </xf>
    <xf numFmtId="168" fontId="0" fillId="7" borderId="47" xfId="5" applyNumberFormat="1" applyFont="1" applyFill="1" applyBorder="1" applyAlignment="1" applyProtection="1">
      <alignment horizontal="center"/>
    </xf>
    <xf numFmtId="168" fontId="0" fillId="7" borderId="48" xfId="5" applyNumberFormat="1" applyFont="1" applyFill="1" applyBorder="1" applyProtection="1"/>
    <xf numFmtId="168" fontId="0" fillId="7" borderId="42" xfId="5" applyNumberFormat="1" applyFont="1" applyFill="1" applyBorder="1" applyProtection="1"/>
    <xf numFmtId="168" fontId="0" fillId="7" borderId="52" xfId="5" applyNumberFormat="1" applyFont="1" applyFill="1" applyBorder="1" applyProtection="1"/>
    <xf numFmtId="168" fontId="0" fillId="7" borderId="20" xfId="5" applyNumberFormat="1" applyFont="1" applyFill="1" applyBorder="1" applyProtection="1"/>
    <xf numFmtId="165" fontId="0" fillId="18" borderId="42" xfId="5" applyFont="1" applyFill="1" applyBorder="1" applyProtection="1"/>
    <xf numFmtId="168" fontId="0" fillId="18" borderId="43" xfId="5" applyNumberFormat="1" applyFont="1" applyFill="1" applyBorder="1" applyAlignment="1" applyProtection="1">
      <alignment horizontal="center"/>
    </xf>
    <xf numFmtId="165" fontId="0" fillId="20" borderId="49" xfId="5" applyFont="1" applyFill="1" applyBorder="1" applyProtection="1"/>
    <xf numFmtId="168" fontId="0" fillId="7" borderId="41" xfId="5" applyNumberFormat="1" applyFont="1" applyFill="1" applyBorder="1" applyAlignment="1" applyProtection="1">
      <alignment horizontal="center"/>
    </xf>
    <xf numFmtId="168" fontId="0" fillId="7" borderId="59" xfId="5" applyNumberFormat="1" applyFont="1" applyFill="1" applyBorder="1" applyAlignment="1" applyProtection="1">
      <alignment horizontal="center"/>
    </xf>
    <xf numFmtId="168" fontId="0" fillId="7" borderId="45" xfId="5" applyNumberFormat="1" applyFont="1" applyFill="1" applyBorder="1" applyAlignment="1" applyProtection="1">
      <alignment horizontal="center"/>
    </xf>
    <xf numFmtId="165" fontId="0" fillId="7" borderId="49" xfId="5" applyFont="1" applyFill="1" applyBorder="1" applyProtection="1"/>
    <xf numFmtId="168" fontId="0" fillId="7" borderId="61" xfId="5" applyNumberFormat="1" applyFont="1" applyFill="1" applyBorder="1" applyAlignment="1" applyProtection="1">
      <alignment horizontal="center"/>
    </xf>
    <xf numFmtId="0" fontId="2" fillId="0" borderId="66" xfId="0" applyFont="1" applyBorder="1"/>
    <xf numFmtId="168" fontId="0" fillId="7" borderId="67" xfId="5" applyNumberFormat="1" applyFont="1" applyFill="1" applyBorder="1" applyAlignment="1" applyProtection="1">
      <alignment horizontal="center"/>
    </xf>
    <xf numFmtId="165" fontId="0" fillId="18" borderId="68" xfId="5" applyFont="1" applyFill="1" applyBorder="1" applyProtection="1"/>
    <xf numFmtId="168" fontId="0" fillId="18" borderId="68" xfId="5" applyNumberFormat="1" applyFont="1" applyFill="1" applyBorder="1" applyAlignment="1" applyProtection="1">
      <alignment horizontal="center"/>
    </xf>
    <xf numFmtId="168" fontId="0" fillId="18" borderId="69" xfId="5" applyNumberFormat="1" applyFont="1" applyFill="1" applyBorder="1" applyAlignment="1" applyProtection="1">
      <alignment horizontal="center"/>
    </xf>
    <xf numFmtId="168" fontId="0" fillId="5" borderId="38" xfId="5" applyNumberFormat="1" applyFont="1" applyFill="1" applyBorder="1" applyAlignment="1" applyProtection="1">
      <alignment horizontal="center"/>
    </xf>
    <xf numFmtId="168" fontId="0" fillId="9" borderId="45" xfId="5" applyNumberFormat="1" applyFont="1" applyFill="1" applyBorder="1" applyAlignment="1" applyProtection="1">
      <alignment horizontal="center"/>
    </xf>
    <xf numFmtId="168" fontId="0" fillId="9" borderId="49" xfId="5" applyNumberFormat="1" applyFont="1" applyFill="1" applyBorder="1" applyAlignment="1" applyProtection="1">
      <alignment horizontal="center"/>
    </xf>
    <xf numFmtId="0" fontId="0" fillId="0" borderId="0" xfId="0" applyAlignment="1">
      <alignment vertical="center"/>
    </xf>
    <xf numFmtId="0" fontId="0" fillId="0" borderId="70" xfId="0" applyFill="1" applyBorder="1"/>
    <xf numFmtId="0" fontId="0" fillId="0" borderId="0" xfId="0" applyFill="1" applyBorder="1"/>
    <xf numFmtId="0" fontId="0" fillId="21" borderId="0" xfId="0" applyFill="1"/>
    <xf numFmtId="10" fontId="0" fillId="21" borderId="0" xfId="0" applyNumberFormat="1" applyFill="1"/>
    <xf numFmtId="168" fontId="27" fillId="7" borderId="0" xfId="0" applyNumberFormat="1" applyFont="1" applyFill="1" applyAlignment="1">
      <alignment horizontal="center"/>
    </xf>
    <xf numFmtId="168" fontId="27" fillId="8" borderId="20" xfId="0" applyNumberFormat="1" applyFont="1" applyFill="1" applyBorder="1" applyAlignment="1">
      <alignment horizontal="center"/>
    </xf>
    <xf numFmtId="168" fontId="27" fillId="7" borderId="20" xfId="0" applyNumberFormat="1" applyFont="1" applyFill="1" applyBorder="1" applyAlignment="1">
      <alignment horizontal="center"/>
    </xf>
    <xf numFmtId="0" fontId="0" fillId="7" borderId="20" xfId="0" applyFill="1" applyBorder="1" applyAlignment="1">
      <alignment horizontal="center"/>
    </xf>
    <xf numFmtId="168" fontId="0" fillId="0" borderId="5" xfId="3" applyNumberFormat="1" applyFont="1" applyFill="1" applyBorder="1" applyAlignment="1">
      <alignment horizontal="left"/>
    </xf>
    <xf numFmtId="168" fontId="0" fillId="0" borderId="5" xfId="3" applyNumberFormat="1" applyFont="1" applyFill="1" applyBorder="1" applyAlignment="1">
      <alignment horizontal="center"/>
    </xf>
    <xf numFmtId="1" fontId="0" fillId="0" borderId="5" xfId="3" applyNumberFormat="1" applyFont="1" applyFill="1" applyBorder="1" applyAlignment="1">
      <alignment horizont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49" fontId="4" fillId="12" borderId="2" xfId="0" applyNumberFormat="1" applyFont="1" applyFill="1" applyBorder="1" applyAlignment="1" applyProtection="1">
      <alignment horizontal="center"/>
      <protection locked="0"/>
    </xf>
    <xf numFmtId="49" fontId="4" fillId="6" borderId="2" xfId="0" applyNumberFormat="1" applyFont="1" applyFill="1" applyBorder="1" applyAlignment="1" applyProtection="1">
      <alignment horizontal="center"/>
      <protection locked="0"/>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4" fillId="12" borderId="10" xfId="0" applyFont="1" applyFill="1" applyBorder="1" applyAlignment="1" applyProtection="1">
      <alignment horizontal="left"/>
      <protection locked="0"/>
    </xf>
    <xf numFmtId="0" fontId="4" fillId="6" borderId="10" xfId="0" applyFont="1" applyFill="1" applyBorder="1" applyAlignment="1" applyProtection="1">
      <alignment horizontal="left"/>
      <protection locked="0"/>
    </xf>
    <xf numFmtId="0" fontId="5" fillId="0" borderId="7" xfId="0" applyFont="1" applyBorder="1" applyAlignment="1">
      <alignment horizontal="left" wrapText="1"/>
    </xf>
    <xf numFmtId="0" fontId="9" fillId="2" borderId="10" xfId="0" applyFont="1" applyFill="1" applyBorder="1" applyAlignment="1">
      <alignment vertical="center"/>
    </xf>
    <xf numFmtId="0" fontId="9" fillId="2" borderId="9" xfId="0" applyFont="1" applyFill="1" applyBorder="1" applyAlignment="1">
      <alignment vertical="center"/>
    </xf>
    <xf numFmtId="0" fontId="9" fillId="2" borderId="11" xfId="0" applyFont="1" applyFill="1" applyBorder="1" applyAlignment="1">
      <alignment vertical="center"/>
    </xf>
    <xf numFmtId="0" fontId="8" fillId="0" borderId="22" xfId="0" applyFont="1" applyBorder="1" applyAlignment="1">
      <alignment horizontal="left" vertical="center" wrapText="1"/>
    </xf>
    <xf numFmtId="0" fontId="8" fillId="0" borderId="13" xfId="0" applyFont="1" applyBorder="1" applyAlignment="1">
      <alignment horizontal="left" vertical="center" wrapText="1"/>
    </xf>
    <xf numFmtId="0" fontId="8" fillId="0" borderId="24" xfId="0" applyFont="1" applyBorder="1" applyAlignment="1">
      <alignment horizontal="center" vertical="center" wrapText="1"/>
    </xf>
    <xf numFmtId="0" fontId="8" fillId="0" borderId="8" xfId="0" applyFont="1" applyBorder="1" applyAlignment="1">
      <alignment horizontal="center" vertical="center" wrapText="1"/>
    </xf>
    <xf numFmtId="0" fontId="8" fillId="12" borderId="26" xfId="0" applyFont="1" applyFill="1" applyBorder="1" applyAlignment="1" applyProtection="1">
      <protection locked="0"/>
    </xf>
    <xf numFmtId="0" fontId="8" fillId="6" borderId="19" xfId="0" applyFont="1" applyFill="1" applyBorder="1" applyAlignment="1" applyProtection="1">
      <protection locked="0"/>
    </xf>
    <xf numFmtId="164" fontId="8" fillId="5" borderId="26" xfId="3" applyNumberFormat="1" applyFont="1" applyFill="1" applyBorder="1" applyAlignment="1" applyProtection="1"/>
    <xf numFmtId="164" fontId="8" fillId="5" borderId="28" xfId="3" applyNumberFormat="1" applyFont="1" applyFill="1" applyBorder="1" applyAlignment="1" applyProtection="1"/>
    <xf numFmtId="0" fontId="8"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8" fillId="12" borderId="29" xfId="0" applyFont="1" applyFill="1" applyBorder="1" applyAlignment="1" applyProtection="1">
      <protection locked="0"/>
    </xf>
    <xf numFmtId="0" fontId="8" fillId="6" borderId="30" xfId="0" applyFont="1" applyFill="1" applyBorder="1" applyAlignment="1" applyProtection="1">
      <protection locked="0"/>
    </xf>
    <xf numFmtId="164" fontId="8" fillId="5" borderId="29" xfId="3" applyNumberFormat="1" applyFont="1" applyFill="1" applyBorder="1" applyAlignment="1" applyProtection="1"/>
    <xf numFmtId="164" fontId="8" fillId="5" borderId="55" xfId="3" applyNumberFormat="1" applyFont="1" applyFill="1" applyBorder="1" applyAlignment="1" applyProtection="1"/>
    <xf numFmtId="0" fontId="5" fillId="0" borderId="0" xfId="0" applyFont="1" applyAlignment="1">
      <alignment horizontal="right"/>
    </xf>
    <xf numFmtId="0" fontId="8" fillId="0" borderId="7" xfId="0" applyFont="1" applyBorder="1" applyAlignment="1">
      <alignment horizontal="left" wrapText="1"/>
    </xf>
    <xf numFmtId="0" fontId="8" fillId="0" borderId="0" xfId="0" applyFont="1" applyAlignment="1">
      <alignment horizontal="left" wrapText="1"/>
    </xf>
    <xf numFmtId="0" fontId="9" fillId="2" borderId="9" xfId="0" applyFont="1" applyFill="1" applyBorder="1" applyAlignment="1">
      <alignment horizontal="left" vertical="top"/>
    </xf>
    <xf numFmtId="0" fontId="9" fillId="2" borderId="10" xfId="0" applyFont="1" applyFill="1" applyBorder="1" applyAlignment="1">
      <alignment horizontal="left" vertical="top"/>
    </xf>
    <xf numFmtId="0" fontId="8" fillId="5" borderId="26" xfId="0" applyFont="1" applyFill="1" applyBorder="1" applyAlignment="1">
      <alignment horizontal="left"/>
    </xf>
    <xf numFmtId="0" fontId="8" fillId="5" borderId="34" xfId="0" applyFont="1" applyFill="1" applyBorder="1" applyAlignment="1">
      <alignment horizontal="left"/>
    </xf>
    <xf numFmtId="167" fontId="8" fillId="12" borderId="26" xfId="3" applyNumberFormat="1" applyFont="1" applyFill="1" applyBorder="1" applyAlignment="1" applyProtection="1">
      <protection locked="0"/>
    </xf>
    <xf numFmtId="167" fontId="8" fillId="6" borderId="19" xfId="3" applyNumberFormat="1" applyFont="1" applyFill="1" applyBorder="1" applyAlignment="1" applyProtection="1">
      <protection locked="0"/>
    </xf>
    <xf numFmtId="167" fontId="8" fillId="12" borderId="29" xfId="3" applyNumberFormat="1" applyFont="1" applyFill="1" applyBorder="1" applyAlignment="1" applyProtection="1">
      <protection locked="0"/>
    </xf>
    <xf numFmtId="167" fontId="8" fillId="6" borderId="30" xfId="3" applyNumberFormat="1" applyFont="1" applyFill="1" applyBorder="1" applyAlignment="1" applyProtection="1">
      <protection locked="0"/>
    </xf>
    <xf numFmtId="0" fontId="5" fillId="0" borderId="7" xfId="0" applyFont="1" applyBorder="1" applyAlignment="1">
      <alignment horizontal="right" vertical="center" wrapText="1"/>
    </xf>
    <xf numFmtId="0" fontId="5" fillId="0" borderId="0" xfId="0" applyFont="1" applyAlignment="1">
      <alignment horizontal="right" vertical="center" wrapText="1"/>
    </xf>
    <xf numFmtId="0" fontId="6" fillId="12" borderId="0" xfId="0" applyFont="1" applyFill="1" applyAlignment="1" applyProtection="1">
      <alignment horizontal="left"/>
      <protection locked="0"/>
    </xf>
    <xf numFmtId="0" fontId="6" fillId="6" borderId="0" xfId="0" applyFont="1" applyFill="1" applyAlignment="1" applyProtection="1">
      <alignment horizontal="left"/>
      <protection locked="0"/>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21" fillId="0" borderId="0" xfId="0" applyFont="1" applyAlignment="1">
      <alignment horizontal="left" vertical="top" wrapText="1"/>
    </xf>
    <xf numFmtId="0" fontId="21" fillId="0" borderId="8" xfId="0" applyFont="1" applyBorder="1" applyAlignment="1">
      <alignment horizontal="left" vertical="top" wrapText="1"/>
    </xf>
    <xf numFmtId="0" fontId="7" fillId="0" borderId="7" xfId="0" applyFont="1" applyBorder="1" applyAlignment="1">
      <alignment horizontal="left" wrapText="1"/>
    </xf>
    <xf numFmtId="0" fontId="5" fillId="0" borderId="0" xfId="0" applyFont="1" applyAlignment="1">
      <alignment horizontal="center" wrapText="1"/>
    </xf>
    <xf numFmtId="0" fontId="5" fillId="0" borderId="8" xfId="0" applyFont="1" applyBorder="1" applyAlignment="1">
      <alignment horizontal="center" wrapText="1"/>
    </xf>
    <xf numFmtId="0" fontId="6" fillId="0" borderId="7" xfId="0" applyFont="1" applyBorder="1" applyAlignment="1">
      <alignment horizontal="left"/>
    </xf>
    <xf numFmtId="0" fontId="6" fillId="0" borderId="0" xfId="0" applyFont="1" applyAlignment="1">
      <alignment horizontal="left"/>
    </xf>
    <xf numFmtId="0" fontId="26" fillId="17" borderId="46" xfId="0" applyFont="1" applyFill="1" applyBorder="1" applyAlignment="1">
      <alignment horizontal="left" vertical="center"/>
    </xf>
    <xf numFmtId="0" fontId="26" fillId="17" borderId="20" xfId="0" applyFont="1" applyFill="1" applyBorder="1" applyAlignment="1">
      <alignment horizontal="left" vertical="center"/>
    </xf>
    <xf numFmtId="0" fontId="26" fillId="17" borderId="18" xfId="0" applyFont="1" applyFill="1" applyBorder="1" applyAlignment="1">
      <alignment horizontal="left" vertical="center"/>
    </xf>
    <xf numFmtId="0" fontId="0" fillId="0" borderId="64" xfId="0" applyBorder="1" applyAlignment="1">
      <alignment horizontal="center" wrapText="1"/>
    </xf>
    <xf numFmtId="0" fontId="0" fillId="0" borderId="65" xfId="0" applyBorder="1" applyAlignment="1">
      <alignment horizontal="center" wrapText="1"/>
    </xf>
    <xf numFmtId="0" fontId="2" fillId="16" borderId="50" xfId="0" applyFont="1" applyFill="1" applyBorder="1" applyAlignment="1">
      <alignment horizontal="center" vertical="center"/>
    </xf>
    <xf numFmtId="0" fontId="2" fillId="16" borderId="51" xfId="0" applyFont="1" applyFill="1" applyBorder="1" applyAlignment="1">
      <alignment horizontal="center" vertical="center"/>
    </xf>
    <xf numFmtId="0" fontId="2" fillId="16" borderId="49" xfId="0" applyFont="1" applyFill="1" applyBorder="1" applyAlignment="1">
      <alignment horizontal="center" vertical="center"/>
    </xf>
    <xf numFmtId="0" fontId="2" fillId="16" borderId="56" xfId="0" applyFont="1" applyFill="1" applyBorder="1" applyAlignment="1">
      <alignment horizontal="center" vertical="center"/>
    </xf>
    <xf numFmtId="0" fontId="26" fillId="17" borderId="7" xfId="0" applyFont="1" applyFill="1" applyBorder="1" applyAlignment="1">
      <alignment horizontal="left" vertical="center"/>
    </xf>
    <xf numFmtId="0" fontId="26" fillId="17" borderId="0" xfId="0" applyFont="1" applyFill="1" applyAlignment="1">
      <alignment horizontal="left" vertical="center"/>
    </xf>
    <xf numFmtId="0" fontId="26" fillId="17" borderId="8" xfId="0" applyFont="1" applyFill="1" applyBorder="1" applyAlignment="1">
      <alignment horizontal="left" vertical="center"/>
    </xf>
    <xf numFmtId="0" fontId="0" fillId="0" borderId="37" xfId="0" applyBorder="1" applyAlignment="1">
      <alignment horizontal="center" wrapText="1"/>
    </xf>
    <xf numFmtId="0" fontId="2" fillId="16" borderId="38" xfId="0" applyFont="1" applyFill="1" applyBorder="1" applyAlignment="1">
      <alignment horizontal="center" vertical="center"/>
    </xf>
    <xf numFmtId="0" fontId="2" fillId="16" borderId="39" xfId="0" applyFont="1" applyFill="1" applyBorder="1" applyAlignment="1">
      <alignment horizontal="center" vertical="center"/>
    </xf>
    <xf numFmtId="168" fontId="27" fillId="7" borderId="0" xfId="0" applyNumberFormat="1" applyFont="1" applyFill="1" applyAlignment="1">
      <alignment horizontal="center"/>
    </xf>
    <xf numFmtId="168" fontId="27" fillId="7" borderId="32" xfId="0" applyNumberFormat="1" applyFont="1" applyFill="1" applyBorder="1" applyAlignment="1">
      <alignment horizontal="center"/>
    </xf>
    <xf numFmtId="168" fontId="27" fillId="7" borderId="20" xfId="0" applyNumberFormat="1" applyFont="1" applyFill="1" applyBorder="1" applyAlignment="1">
      <alignment horizontal="center"/>
    </xf>
    <xf numFmtId="0" fontId="2" fillId="16" borderId="52" xfId="0" applyFont="1" applyFill="1" applyBorder="1" applyAlignment="1">
      <alignment horizontal="center" vertical="center"/>
    </xf>
    <xf numFmtId="168" fontId="27" fillId="7" borderId="43" xfId="0" applyNumberFormat="1" applyFont="1" applyFill="1" applyBorder="1" applyAlignment="1">
      <alignment horizontal="center"/>
    </xf>
    <xf numFmtId="0" fontId="0" fillId="7" borderId="0" xfId="0" applyFill="1" applyAlignment="1">
      <alignment horizontal="center"/>
    </xf>
    <xf numFmtId="0" fontId="0" fillId="7" borderId="32" xfId="0" applyFill="1" applyBorder="1" applyAlignment="1">
      <alignment horizontal="center"/>
    </xf>
    <xf numFmtId="0" fontId="0" fillId="7" borderId="43" xfId="0" applyFill="1" applyBorder="1" applyAlignment="1">
      <alignment horizontal="center"/>
    </xf>
    <xf numFmtId="0" fontId="0" fillId="7" borderId="45" xfId="0" applyFill="1" applyBorder="1" applyAlignment="1">
      <alignment horizontal="center"/>
    </xf>
    <xf numFmtId="0" fontId="0" fillId="7" borderId="20" xfId="0" applyFill="1" applyBorder="1" applyAlignment="1">
      <alignment horizontal="center"/>
    </xf>
    <xf numFmtId="0" fontId="2" fillId="16" borderId="43" xfId="0" applyFont="1" applyFill="1" applyBorder="1" applyAlignment="1">
      <alignment horizontal="center" vertical="center"/>
    </xf>
    <xf numFmtId="0" fontId="2" fillId="16" borderId="0" xfId="0" applyFont="1" applyFill="1" applyAlignment="1">
      <alignment horizontal="center" vertical="center"/>
    </xf>
    <xf numFmtId="0" fontId="2" fillId="16" borderId="44" xfId="0" applyFont="1" applyFill="1" applyBorder="1" applyAlignment="1">
      <alignment horizontal="center" vertical="center"/>
    </xf>
    <xf numFmtId="168" fontId="27" fillId="8" borderId="43" xfId="0" applyNumberFormat="1" applyFont="1" applyFill="1" applyBorder="1" applyAlignment="1">
      <alignment horizontal="center"/>
    </xf>
    <xf numFmtId="168" fontId="27" fillId="8" borderId="32" xfId="0" applyNumberFormat="1" applyFont="1" applyFill="1" applyBorder="1" applyAlignment="1">
      <alignment horizontal="center"/>
    </xf>
    <xf numFmtId="168" fontId="27" fillId="8" borderId="0" xfId="0" applyNumberFormat="1" applyFont="1" applyFill="1" applyAlignment="1">
      <alignment horizontal="center"/>
    </xf>
    <xf numFmtId="168" fontId="27" fillId="8" borderId="45" xfId="0" applyNumberFormat="1" applyFont="1" applyFill="1" applyBorder="1" applyAlignment="1">
      <alignment horizontal="center"/>
    </xf>
    <xf numFmtId="168" fontId="27" fillId="8" borderId="20" xfId="0" applyNumberFormat="1" applyFont="1" applyFill="1" applyBorder="1" applyAlignment="1">
      <alignment horizontal="center"/>
    </xf>
    <xf numFmtId="0" fontId="3" fillId="19" borderId="1" xfId="0" applyFont="1" applyFill="1" applyBorder="1" applyAlignment="1">
      <alignment horizontal="center" vertical="center"/>
    </xf>
    <xf numFmtId="0" fontId="3" fillId="19" borderId="2" xfId="0" applyFont="1" applyFill="1" applyBorder="1" applyAlignment="1">
      <alignment horizontal="center" vertical="center"/>
    </xf>
    <xf numFmtId="0" fontId="3" fillId="19" borderId="3" xfId="0" applyFont="1" applyFill="1" applyBorder="1" applyAlignment="1">
      <alignment horizontal="center" vertical="center"/>
    </xf>
    <xf numFmtId="168" fontId="0" fillId="9" borderId="48" xfId="5" applyNumberFormat="1" applyFont="1" applyFill="1" applyBorder="1" applyAlignment="1" applyProtection="1">
      <alignment horizontal="center"/>
    </xf>
    <xf numFmtId="168" fontId="0" fillId="9" borderId="47" xfId="5" applyNumberFormat="1" applyFont="1" applyFill="1" applyBorder="1" applyAlignment="1" applyProtection="1">
      <alignment horizontal="center"/>
    </xf>
    <xf numFmtId="168" fontId="0" fillId="9" borderId="52" xfId="5" applyNumberFormat="1" applyFont="1" applyFill="1" applyBorder="1" applyAlignment="1" applyProtection="1">
      <alignment horizontal="center"/>
    </xf>
    <xf numFmtId="0" fontId="0" fillId="0" borderId="0" xfId="0" applyAlignment="1">
      <alignment wrapText="1"/>
    </xf>
    <xf numFmtId="0" fontId="3" fillId="19" borderId="7" xfId="0" applyFont="1" applyFill="1" applyBorder="1" applyAlignment="1">
      <alignment horizontal="center" vertical="center"/>
    </xf>
    <xf numFmtId="0" fontId="3" fillId="19" borderId="0" xfId="0" applyFont="1" applyFill="1" applyAlignment="1">
      <alignment horizontal="center" vertical="center"/>
    </xf>
    <xf numFmtId="168" fontId="2" fillId="0" borderId="43" xfId="5" applyNumberFormat="1" applyFont="1" applyFill="1" applyBorder="1" applyAlignment="1" applyProtection="1">
      <alignment horizontal="center"/>
    </xf>
    <xf numFmtId="168" fontId="2" fillId="0" borderId="0" xfId="5" applyNumberFormat="1" applyFont="1" applyFill="1" applyBorder="1" applyAlignment="1" applyProtection="1">
      <alignment horizontal="center"/>
    </xf>
    <xf numFmtId="168" fontId="2" fillId="0" borderId="45" xfId="5" applyNumberFormat="1" applyFont="1" applyFill="1" applyBorder="1" applyAlignment="1" applyProtection="1">
      <alignment horizontal="center"/>
    </xf>
    <xf numFmtId="168" fontId="2" fillId="0" borderId="20" xfId="5" applyNumberFormat="1" applyFont="1" applyFill="1" applyBorder="1" applyAlignment="1" applyProtection="1">
      <alignment horizontal="center"/>
    </xf>
    <xf numFmtId="0" fontId="0" fillId="0" borderId="70" xfId="0" applyBorder="1"/>
    <xf numFmtId="0" fontId="2" fillId="11" borderId="53" xfId="0" applyFont="1" applyFill="1" applyBorder="1"/>
  </cellXfs>
  <cellStyles count="6">
    <cellStyle name="Comma 2" xfId="4" xr:uid="{EC7E9338-7167-418B-86C2-75525274A87F}"/>
    <cellStyle name="Currency" xfId="1" builtinId="4"/>
    <cellStyle name="Currency 2" xfId="3" xr:uid="{00000000-0005-0000-0000-000000000000}"/>
    <cellStyle name="Currency 2 2" xfId="5" xr:uid="{D1063B08-E76F-42C3-AE5A-78912EC91726}"/>
    <cellStyle name="Normal" xfId="0" builtinId="0"/>
    <cellStyle name="Percent" xfId="2" builtinId="5"/>
  </cellStyles>
  <dxfs count="31">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numFmt numFmtId="0" formatCode="General"/>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C9C9C9"/>
      <color rgb="FFEBEEF1"/>
      <color rgb="FFD4DEFC"/>
      <color rgb="FFDAE5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VLOOKUP 1'!F4" lockText="1" noThreeD="1"/>
</file>

<file path=xl/ctrlProps/ctrlProp100.xml><?xml version="1.0" encoding="utf-8"?>
<formControlPr xmlns="http://schemas.microsoft.com/office/spreadsheetml/2009/9/main" objectType="Radio" checked="Checked" firstButton="1" fmlaLink="'VLOOKUP 3'!E17"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VLOOKUP 3'!D4" lockText="1" noThreeD="1"/>
</file>

<file path=xl/ctrlProps/ctrlProp107.xml><?xml version="1.0" encoding="utf-8"?>
<formControlPr xmlns="http://schemas.microsoft.com/office/spreadsheetml/2009/9/main" objectType="CheckBox" fmlaLink="'VLOOKUP 3'!B9" lockText="1" noThreeD="1"/>
</file>

<file path=xl/ctrlProps/ctrlProp108.xml><?xml version="1.0" encoding="utf-8"?>
<formControlPr xmlns="http://schemas.microsoft.com/office/spreadsheetml/2009/9/main" objectType="CheckBox" fmlaLink="'VLOOKUP 3'!F6"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VLOOKUP 1'!F5"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VLOOKUP 1'!J4"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VLOOKUP 1'!J5"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Radio" checked="Checked"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VLOOKUP 1'!J6"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Radio" checked="Checked" firstButton="1"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Radio" checked="Checked" firstButton="1"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VLOOKUP 1'!D5"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VLOOKUP 1'!D6"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fmlaLink="'VLOOKUP 1'!B16"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VLOOKUP 1'!B17"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Radio" checked="Checked" firstButton="1"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fmlaLink="'VLOOKUP 1'!B18"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VLOOKUP 1'!B19"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VLOOKUP 1'!B20"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VLOOKUP 1'!B21"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Radio" checked="Checked" firstButton="1"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Radio" checked="Checked" firstButton="1" fmlaLink="'VLOOKUP 1'!E17"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VLOOKUP 1'!D4" lockText="1" noThreeD="1"/>
</file>

<file path=xl/ctrlProps/ctrlProp35.xml><?xml version="1.0" encoding="utf-8"?>
<formControlPr xmlns="http://schemas.microsoft.com/office/spreadsheetml/2009/9/main" objectType="CheckBox" fmlaLink="'VLOOKUP 1'!$B$9" lockText="1" noThreeD="1"/>
</file>

<file path=xl/ctrlProps/ctrlProp36.xml><?xml version="1.0" encoding="utf-8"?>
<formControlPr xmlns="http://schemas.microsoft.com/office/spreadsheetml/2009/9/main" objectType="CheckBox" fmlaLink="'VLOOKUP 1'!F6"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VLOOKUP 1'!B4" lockText="1" noThreeD="1"/>
</file>

<file path=xl/ctrlProps/ctrlProp40.xml><?xml version="1.0" encoding="utf-8"?>
<formControlPr xmlns="http://schemas.microsoft.com/office/spreadsheetml/2009/9/main" objectType="CheckBox" fmlaLink="'VLOOKUP 2'!B4" lockText="1" noThreeD="1"/>
</file>

<file path=xl/ctrlProps/ctrlProp41.xml><?xml version="1.0" encoding="utf-8"?>
<formControlPr xmlns="http://schemas.microsoft.com/office/spreadsheetml/2009/9/main" objectType="CheckBox" fmlaLink="'VLOOKUP 2'!B5" lockText="1" noThreeD="1"/>
</file>

<file path=xl/ctrlProps/ctrlProp42.xml><?xml version="1.0" encoding="utf-8"?>
<formControlPr xmlns="http://schemas.microsoft.com/office/spreadsheetml/2009/9/main" objectType="CheckBox" fmlaLink="'VLOOKUP 2'!B6" lockText="1" noThreeD="1"/>
</file>

<file path=xl/ctrlProps/ctrlProp43.xml><?xml version="1.0" encoding="utf-8"?>
<formControlPr xmlns="http://schemas.microsoft.com/office/spreadsheetml/2009/9/main" objectType="CheckBox" fmlaLink="'VLOOKUP 2'!B7" lockText="1" noThreeD="1"/>
</file>

<file path=xl/ctrlProps/ctrlProp44.xml><?xml version="1.0" encoding="utf-8"?>
<formControlPr xmlns="http://schemas.microsoft.com/office/spreadsheetml/2009/9/main" objectType="CheckBox" fmlaLink="'VLOOKUP 2'!B8" lockText="1" noThreeD="1"/>
</file>

<file path=xl/ctrlProps/ctrlProp45.xml><?xml version="1.0" encoding="utf-8"?>
<formControlPr xmlns="http://schemas.microsoft.com/office/spreadsheetml/2009/9/main" objectType="CheckBox" fmlaLink="'VLOOKUP 1'!$C$10" lockText="1" noThreeD="1"/>
</file>

<file path=xl/ctrlProps/ctrlProp46.xml><?xml version="1.0" encoding="utf-8"?>
<formControlPr xmlns="http://schemas.microsoft.com/office/spreadsheetml/2009/9/main" objectType="CheckBox" fmlaLink="'VLOOKUP 2'!F4" lockText="1" noThreeD="1"/>
</file>

<file path=xl/ctrlProps/ctrlProp47.xml><?xml version="1.0" encoding="utf-8"?>
<formControlPr xmlns="http://schemas.microsoft.com/office/spreadsheetml/2009/9/main" objectType="CheckBox" fmlaLink="'VLOOKUP 2'!F5" lockText="1" noThreeD="1"/>
</file>

<file path=xl/ctrlProps/ctrlProp48.xml><?xml version="1.0" encoding="utf-8"?>
<formControlPr xmlns="http://schemas.microsoft.com/office/spreadsheetml/2009/9/main" objectType="CheckBox" fmlaLink="'VLOOKUP 2'!J4" lockText="1" noThreeD="1"/>
</file>

<file path=xl/ctrlProps/ctrlProp49.xml><?xml version="1.0" encoding="utf-8"?>
<formControlPr xmlns="http://schemas.microsoft.com/office/spreadsheetml/2009/9/main" objectType="CheckBox" fmlaLink="'VLOOKUP 2'!J5" lockText="1" noThreeD="1"/>
</file>

<file path=xl/ctrlProps/ctrlProp5.xml><?xml version="1.0" encoding="utf-8"?>
<formControlPr xmlns="http://schemas.microsoft.com/office/spreadsheetml/2009/9/main" objectType="CheckBox" fmlaLink="'VLOOKUP 1'!B5" lockText="1" noThreeD="1"/>
</file>

<file path=xl/ctrlProps/ctrlProp50.xml><?xml version="1.0" encoding="utf-8"?>
<formControlPr xmlns="http://schemas.microsoft.com/office/spreadsheetml/2009/9/main" objectType="CheckBox" fmlaLink="'VLOOKUP 2'!J6"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VLOOKUP 2'!D5" lockText="1" noThreeD="1"/>
</file>

<file path=xl/ctrlProps/ctrlProp57.xml><?xml version="1.0" encoding="utf-8"?>
<formControlPr xmlns="http://schemas.microsoft.com/office/spreadsheetml/2009/9/main" objectType="CheckBox" fmlaLink="'VLOOKUP 2'!D6" lockText="1" noThreeD="1"/>
</file>

<file path=xl/ctrlProps/ctrlProp58.xml><?xml version="1.0" encoding="utf-8"?>
<formControlPr xmlns="http://schemas.microsoft.com/office/spreadsheetml/2009/9/main" objectType="CheckBox" fmlaLink="'VLOOKUP 2'!B16" lockText="1" noThreeD="1"/>
</file>

<file path=xl/ctrlProps/ctrlProp59.xml><?xml version="1.0" encoding="utf-8"?>
<formControlPr xmlns="http://schemas.microsoft.com/office/spreadsheetml/2009/9/main" objectType="CheckBox" fmlaLink="'VLOOKUP 2'!B17" lockText="1" noThreeD="1"/>
</file>

<file path=xl/ctrlProps/ctrlProp6.xml><?xml version="1.0" encoding="utf-8"?>
<formControlPr xmlns="http://schemas.microsoft.com/office/spreadsheetml/2009/9/main" objectType="CheckBox" fmlaLink="'VLOOKUP 1'!B6" lockText="1" noThreeD="1"/>
</file>

<file path=xl/ctrlProps/ctrlProp60.xml><?xml version="1.0" encoding="utf-8"?>
<formControlPr xmlns="http://schemas.microsoft.com/office/spreadsheetml/2009/9/main" objectType="CheckBox" fmlaLink="'VLOOKUP 2'!B18" lockText="1" noThreeD="1"/>
</file>

<file path=xl/ctrlProps/ctrlProp61.xml><?xml version="1.0" encoding="utf-8"?>
<formControlPr xmlns="http://schemas.microsoft.com/office/spreadsheetml/2009/9/main" objectType="CheckBox" fmlaLink="'VLOOKUP 2'!B19" lockText="1" noThreeD="1"/>
</file>

<file path=xl/ctrlProps/ctrlProp62.xml><?xml version="1.0" encoding="utf-8"?>
<formControlPr xmlns="http://schemas.microsoft.com/office/spreadsheetml/2009/9/main" objectType="CheckBox" fmlaLink="'VLOOKUP 2'!B20" lockText="1" noThreeD="1"/>
</file>

<file path=xl/ctrlProps/ctrlProp63.xml><?xml version="1.0" encoding="utf-8"?>
<formControlPr xmlns="http://schemas.microsoft.com/office/spreadsheetml/2009/9/main" objectType="CheckBox" fmlaLink="'VLOOKUP 2'!B21" lockText="1" noThreeD="1"/>
</file>

<file path=xl/ctrlProps/ctrlProp64.xml><?xml version="1.0" encoding="utf-8"?>
<formControlPr xmlns="http://schemas.microsoft.com/office/spreadsheetml/2009/9/main" objectType="Radio" checked="Checked" firstButton="1" fmlaLink="'VLOOKUP 2'!E17"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LOOKUP 1'!B7" lockText="1" noThreeD="1"/>
</file>

<file path=xl/ctrlProps/ctrlProp70.xml><?xml version="1.0" encoding="utf-8"?>
<formControlPr xmlns="http://schemas.microsoft.com/office/spreadsheetml/2009/9/main" objectType="CheckBox" fmlaLink="'VLOOKUP 2'!D4" lockText="1" noThreeD="1"/>
</file>

<file path=xl/ctrlProps/ctrlProp71.xml><?xml version="1.0" encoding="utf-8"?>
<formControlPr xmlns="http://schemas.microsoft.com/office/spreadsheetml/2009/9/main" objectType="CheckBox" fmlaLink="'VLOOKUP 2'!B9" lockText="1" noThreeD="1"/>
</file>

<file path=xl/ctrlProps/ctrlProp72.xml><?xml version="1.0" encoding="utf-8"?>
<formControlPr xmlns="http://schemas.microsoft.com/office/spreadsheetml/2009/9/main" objectType="CheckBox" fmlaLink="'VLOOKUP 2'!F6"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VLOOKUP 3'!B4" lockText="1" noThreeD="1"/>
</file>

<file path=xl/ctrlProps/ctrlProp77.xml><?xml version="1.0" encoding="utf-8"?>
<formControlPr xmlns="http://schemas.microsoft.com/office/spreadsheetml/2009/9/main" objectType="CheckBox" fmlaLink="'VLOOKUP 3'!B5" lockText="1" noThreeD="1"/>
</file>

<file path=xl/ctrlProps/ctrlProp78.xml><?xml version="1.0" encoding="utf-8"?>
<formControlPr xmlns="http://schemas.microsoft.com/office/spreadsheetml/2009/9/main" objectType="CheckBox" fmlaLink="'VLOOKUP 3'!B6" lockText="1" noThreeD="1"/>
</file>

<file path=xl/ctrlProps/ctrlProp79.xml><?xml version="1.0" encoding="utf-8"?>
<formControlPr xmlns="http://schemas.microsoft.com/office/spreadsheetml/2009/9/main" objectType="CheckBox" fmlaLink="'VLOOKUP 3'!B7" lockText="1" noThreeD="1"/>
</file>

<file path=xl/ctrlProps/ctrlProp8.xml><?xml version="1.0" encoding="utf-8"?>
<formControlPr xmlns="http://schemas.microsoft.com/office/spreadsheetml/2009/9/main" objectType="CheckBox" fmlaLink="'VLOOKUP 1'!B8" lockText="1" noThreeD="1"/>
</file>

<file path=xl/ctrlProps/ctrlProp80.xml><?xml version="1.0" encoding="utf-8"?>
<formControlPr xmlns="http://schemas.microsoft.com/office/spreadsheetml/2009/9/main" objectType="CheckBox" fmlaLink="'VLOOKUP 3'!B8" lockText="1" noThreeD="1"/>
</file>

<file path=xl/ctrlProps/ctrlProp81.xml><?xml version="1.0" encoding="utf-8"?>
<formControlPr xmlns="http://schemas.microsoft.com/office/spreadsheetml/2009/9/main" objectType="CheckBox" fmlaLink="'VLOOKUP 3'!$B$10" lockText="1" noThreeD="1"/>
</file>

<file path=xl/ctrlProps/ctrlProp82.xml><?xml version="1.0" encoding="utf-8"?>
<formControlPr xmlns="http://schemas.microsoft.com/office/spreadsheetml/2009/9/main" objectType="CheckBox" fmlaLink="'VLOOKUP 3'!F4" lockText="1" noThreeD="1"/>
</file>

<file path=xl/ctrlProps/ctrlProp83.xml><?xml version="1.0" encoding="utf-8"?>
<formControlPr xmlns="http://schemas.microsoft.com/office/spreadsheetml/2009/9/main" objectType="CheckBox" fmlaLink="'VLOOKUP 3'!F5" lockText="1" noThreeD="1"/>
</file>

<file path=xl/ctrlProps/ctrlProp84.xml><?xml version="1.0" encoding="utf-8"?>
<formControlPr xmlns="http://schemas.microsoft.com/office/spreadsheetml/2009/9/main" objectType="CheckBox" fmlaLink="'VLOOKUP 3'!J4" lockText="1" noThreeD="1"/>
</file>

<file path=xl/ctrlProps/ctrlProp85.xml><?xml version="1.0" encoding="utf-8"?>
<formControlPr xmlns="http://schemas.microsoft.com/office/spreadsheetml/2009/9/main" objectType="CheckBox" fmlaLink="'VLOOKUP 3'!J5" lockText="1" noThreeD="1"/>
</file>

<file path=xl/ctrlProps/ctrlProp86.xml><?xml version="1.0" encoding="utf-8"?>
<formControlPr xmlns="http://schemas.microsoft.com/office/spreadsheetml/2009/9/main" objectType="CheckBox" fmlaLink="'VLOOKUP 3'!J6"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LOOKUP 1'!$B$10"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VLOOKUP 3'!D5" lockText="1" noThreeD="1"/>
</file>

<file path=xl/ctrlProps/ctrlProp93.xml><?xml version="1.0" encoding="utf-8"?>
<formControlPr xmlns="http://schemas.microsoft.com/office/spreadsheetml/2009/9/main" objectType="CheckBox" fmlaLink="'VLOOKUP 3'!D6" lockText="1" noThreeD="1"/>
</file>

<file path=xl/ctrlProps/ctrlProp94.xml><?xml version="1.0" encoding="utf-8"?>
<formControlPr xmlns="http://schemas.microsoft.com/office/spreadsheetml/2009/9/main" objectType="CheckBox" fmlaLink="'VLOOKUP 3'!B16" lockText="1" noThreeD="1"/>
</file>

<file path=xl/ctrlProps/ctrlProp95.xml><?xml version="1.0" encoding="utf-8"?>
<formControlPr xmlns="http://schemas.microsoft.com/office/spreadsheetml/2009/9/main" objectType="CheckBox" fmlaLink="'VLOOKUP 3'!B17" lockText="1" noThreeD="1"/>
</file>

<file path=xl/ctrlProps/ctrlProp96.xml><?xml version="1.0" encoding="utf-8"?>
<formControlPr xmlns="http://schemas.microsoft.com/office/spreadsheetml/2009/9/main" objectType="CheckBox" fmlaLink="'VLOOKUP 3'!B18" lockText="1" noThreeD="1"/>
</file>

<file path=xl/ctrlProps/ctrlProp97.xml><?xml version="1.0" encoding="utf-8"?>
<formControlPr xmlns="http://schemas.microsoft.com/office/spreadsheetml/2009/9/main" objectType="CheckBox" fmlaLink="'VLOOKUP 3'!B19" lockText="1" noThreeD="1"/>
</file>

<file path=xl/ctrlProps/ctrlProp98.xml><?xml version="1.0" encoding="utf-8"?>
<formControlPr xmlns="http://schemas.microsoft.com/office/spreadsheetml/2009/9/main" objectType="CheckBox" fmlaLink="'VLOOKUP 3'!B20" lockText="1" noThreeD="1"/>
</file>

<file path=xl/ctrlProps/ctrlProp99.xml><?xml version="1.0" encoding="utf-8"?>
<formControlPr xmlns="http://schemas.microsoft.com/office/spreadsheetml/2009/9/main" objectType="CheckBox" fmlaLink="'VLOOKUP 3'!B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942975</xdr:colOff>
          <xdr:row>4</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790575</xdr:colOff>
          <xdr:row>4</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xdr:row>
          <xdr:rowOff>12700</xdr:rowOff>
        </xdr:from>
        <xdr:to>
          <xdr:col>3</xdr:col>
          <xdr:colOff>1076325</xdr:colOff>
          <xdr:row>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xdr:row>
          <xdr:rowOff>0</xdr:rowOff>
        </xdr:from>
        <xdr:to>
          <xdr:col>1</xdr:col>
          <xdr:colOff>942975</xdr:colOff>
          <xdr:row>14</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774700</xdr:colOff>
          <xdr:row>12</xdr:row>
          <xdr:rowOff>184150</xdr:rowOff>
        </xdr:from>
        <xdr:to>
          <xdr:col>2</xdr:col>
          <xdr:colOff>238125</xdr:colOff>
          <xdr:row>14</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12</xdr:row>
          <xdr:rowOff>184150</xdr:rowOff>
        </xdr:from>
        <xdr:to>
          <xdr:col>3</xdr:col>
          <xdr:colOff>95250</xdr:colOff>
          <xdr:row>14</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184150</xdr:rowOff>
        </xdr:from>
        <xdr:to>
          <xdr:col>3</xdr:col>
          <xdr:colOff>1171575</xdr:colOff>
          <xdr:row>14</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1581150</xdr:colOff>
          <xdr:row>12</xdr:row>
          <xdr:rowOff>184150</xdr:rowOff>
        </xdr:from>
        <xdr:to>
          <xdr:col>4</xdr:col>
          <xdr:colOff>800100</xdr:colOff>
          <xdr:row>14</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184150</xdr:rowOff>
        </xdr:from>
        <xdr:to>
          <xdr:col>7</xdr:col>
          <xdr:colOff>38100</xdr:colOff>
          <xdr:row>14</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942975</xdr:colOff>
          <xdr:row>18</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17</xdr:row>
          <xdr:rowOff>0</xdr:rowOff>
        </xdr:from>
        <xdr:to>
          <xdr:col>3</xdr:col>
          <xdr:colOff>47625</xdr:colOff>
          <xdr:row>18</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942975</xdr:colOff>
          <xdr:row>20</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942975</xdr:colOff>
          <xdr:row>20</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942975</xdr:colOff>
          <xdr:row>20</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942975</xdr:colOff>
          <xdr:row>22</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942975</xdr:colOff>
          <xdr:row>22</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942975</xdr:colOff>
          <xdr:row>22</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942975</xdr:colOff>
          <xdr:row>22</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1038225</xdr:colOff>
          <xdr:row>21</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19</xdr:row>
          <xdr:rowOff>0</xdr:rowOff>
        </xdr:from>
        <xdr:to>
          <xdr:col>6</xdr:col>
          <xdr:colOff>942975</xdr:colOff>
          <xdr:row>20</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9525</xdr:colOff>
          <xdr:row>20</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942975</xdr:colOff>
          <xdr:row>66</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9525</xdr:colOff>
          <xdr:row>66</xdr:row>
          <xdr:rowOff>152400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3</xdr:col>
          <xdr:colOff>1543050</xdr:colOff>
          <xdr:row>66</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942975</xdr:colOff>
          <xdr:row>67</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114300</xdr:rowOff>
        </xdr:from>
        <xdr:to>
          <xdr:col>5</xdr:col>
          <xdr:colOff>742950</xdr:colOff>
          <xdr:row>67</xdr:row>
          <xdr:rowOff>95250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831850</xdr:colOff>
          <xdr:row>65</xdr:row>
          <xdr:rowOff>114300</xdr:rowOff>
        </xdr:from>
        <xdr:to>
          <xdr:col>5</xdr:col>
          <xdr:colOff>1133475</xdr:colOff>
          <xdr:row>67</xdr:row>
          <xdr:rowOff>95250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1174750</xdr:colOff>
          <xdr:row>65</xdr:row>
          <xdr:rowOff>114300</xdr:rowOff>
        </xdr:from>
        <xdr:to>
          <xdr:col>6</xdr:col>
          <xdr:colOff>209550</xdr:colOff>
          <xdr:row>67</xdr:row>
          <xdr:rowOff>95250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65</xdr:row>
          <xdr:rowOff>114300</xdr:rowOff>
        </xdr:from>
        <xdr:to>
          <xdr:col>6</xdr:col>
          <xdr:colOff>638175</xdr:colOff>
          <xdr:row>67</xdr:row>
          <xdr:rowOff>95250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942975</xdr:colOff>
          <xdr:row>18</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942975</xdr:colOff>
          <xdr:row>18</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0</xdr:rowOff>
        </xdr:from>
        <xdr:to>
          <xdr:col>5</xdr:col>
          <xdr:colOff>942975</xdr:colOff>
          <xdr:row>20</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13</xdr:row>
          <xdr:rowOff>0</xdr:rowOff>
        </xdr:from>
        <xdr:to>
          <xdr:col>5</xdr:col>
          <xdr:colOff>866775</xdr:colOff>
          <xdr:row>14</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17</xdr:row>
          <xdr:rowOff>0</xdr:rowOff>
        </xdr:from>
        <xdr:to>
          <xdr:col>2</xdr:col>
          <xdr:colOff>257175</xdr:colOff>
          <xdr:row>18</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SDH</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23</xdr:row>
      <xdr:rowOff>66675</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6362700" y="1647825"/>
          <a:ext cx="3562350" cy="260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a:t>
          </a:r>
          <a:r>
            <a:rPr lang="en-CA" sz="1100" baseline="0">
              <a:solidFill>
                <a:schemeClr val="dk1"/>
              </a:solidFill>
              <a:effectLst/>
              <a:latin typeface="+mn-lt"/>
              <a:ea typeface="+mn-ea"/>
              <a:cs typeface="+mn-cs"/>
            </a:rPr>
            <a:t>BC, ON, PE and YT only</a:t>
          </a:r>
          <a:r>
            <a:rPr lang="en-CA" sz="1100" baseline="0"/>
            <a:t>)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23</xdr:row>
      <xdr:rowOff>66675</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6362700" y="1647825"/>
          <a:ext cx="3562350" cy="260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(BC, ON, PE and YT only)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939800</xdr:colOff>
          <xdr:row>4</xdr:row>
          <xdr:rowOff>6350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787400</xdr:colOff>
          <xdr:row>4</xdr:row>
          <xdr:rowOff>25400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xdr:row>
          <xdr:rowOff>12700</xdr:rowOff>
        </xdr:from>
        <xdr:to>
          <xdr:col>3</xdr:col>
          <xdr:colOff>1073150</xdr:colOff>
          <xdr:row>4</xdr:row>
          <xdr:rowOff>6350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xdr:row>
          <xdr:rowOff>0</xdr:rowOff>
        </xdr:from>
        <xdr:to>
          <xdr:col>1</xdr:col>
          <xdr:colOff>939800</xdr:colOff>
          <xdr:row>14</xdr:row>
          <xdr:rowOff>6350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774700</xdr:colOff>
          <xdr:row>12</xdr:row>
          <xdr:rowOff>184150</xdr:rowOff>
        </xdr:from>
        <xdr:to>
          <xdr:col>2</xdr:col>
          <xdr:colOff>234950</xdr:colOff>
          <xdr:row>14</xdr:row>
          <xdr:rowOff>6350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12</xdr:row>
          <xdr:rowOff>184150</xdr:rowOff>
        </xdr:from>
        <xdr:to>
          <xdr:col>3</xdr:col>
          <xdr:colOff>95250</xdr:colOff>
          <xdr:row>14</xdr:row>
          <xdr:rowOff>6350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184150</xdr:rowOff>
        </xdr:from>
        <xdr:to>
          <xdr:col>3</xdr:col>
          <xdr:colOff>1168400</xdr:colOff>
          <xdr:row>14</xdr:row>
          <xdr:rowOff>6350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1581150</xdr:colOff>
          <xdr:row>12</xdr:row>
          <xdr:rowOff>184150</xdr:rowOff>
        </xdr:from>
        <xdr:to>
          <xdr:col>4</xdr:col>
          <xdr:colOff>800100</xdr:colOff>
          <xdr:row>14</xdr:row>
          <xdr:rowOff>6350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184150</xdr:rowOff>
        </xdr:from>
        <xdr:to>
          <xdr:col>7</xdr:col>
          <xdr:colOff>38100</xdr:colOff>
          <xdr:row>14</xdr:row>
          <xdr:rowOff>6350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939800</xdr:colOff>
          <xdr:row>18</xdr:row>
          <xdr:rowOff>6350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17</xdr:row>
          <xdr:rowOff>0</xdr:rowOff>
        </xdr:from>
        <xdr:to>
          <xdr:col>3</xdr:col>
          <xdr:colOff>44450</xdr:colOff>
          <xdr:row>18</xdr:row>
          <xdr:rowOff>6350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939800</xdr:colOff>
          <xdr:row>20</xdr:row>
          <xdr:rowOff>6350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939800</xdr:colOff>
          <xdr:row>20</xdr:row>
          <xdr:rowOff>6350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939800</xdr:colOff>
          <xdr:row>20</xdr:row>
          <xdr:rowOff>6350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939800</xdr:colOff>
          <xdr:row>22</xdr:row>
          <xdr:rowOff>6350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1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939800</xdr:colOff>
          <xdr:row>22</xdr:row>
          <xdr:rowOff>6350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1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939800</xdr:colOff>
          <xdr:row>22</xdr:row>
          <xdr:rowOff>6350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939800</xdr:colOff>
          <xdr:row>22</xdr:row>
          <xdr:rowOff>6350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1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1035050</xdr:colOff>
          <xdr:row>21</xdr:row>
          <xdr:rowOff>171450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1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19</xdr:row>
          <xdr:rowOff>0</xdr:rowOff>
        </xdr:from>
        <xdr:to>
          <xdr:col>6</xdr:col>
          <xdr:colOff>939800</xdr:colOff>
          <xdr:row>20</xdr:row>
          <xdr:rowOff>6350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1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6350</xdr:colOff>
          <xdr:row>20</xdr:row>
          <xdr:rowOff>6350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1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939800</xdr:colOff>
          <xdr:row>66</xdr:row>
          <xdr:rowOff>6350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1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6350</xdr:colOff>
          <xdr:row>66</xdr:row>
          <xdr:rowOff>152400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1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3</xdr:col>
          <xdr:colOff>1549400</xdr:colOff>
          <xdr:row>66</xdr:row>
          <xdr:rowOff>6350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1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939800</xdr:colOff>
          <xdr:row>67</xdr:row>
          <xdr:rowOff>6350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1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25400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1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44450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1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65</xdr:row>
          <xdr:rowOff>127000</xdr:rowOff>
        </xdr:from>
        <xdr:to>
          <xdr:col>5</xdr:col>
          <xdr:colOff>819150</xdr:colOff>
          <xdr:row>67</xdr:row>
          <xdr:rowOff>101600</xdr:rowOff>
        </xdr:to>
        <xdr:sp macro="" textlink="">
          <xdr:nvSpPr>
            <xdr:cNvPr id="28700" name="Option Button 28" hidden="1">
              <a:extLst>
                <a:ext uri="{63B3BB69-23CF-44E3-9099-C40C66FF867C}">
                  <a14:compatExt spid="_x0000_s28700"/>
                </a:ext>
                <a:ext uri="{FF2B5EF4-FFF2-40B4-BE49-F238E27FC236}">
                  <a16:creationId xmlns:a16="http://schemas.microsoft.com/office/drawing/2014/main" id="{00000000-0008-0000-01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831850</xdr:colOff>
          <xdr:row>65</xdr:row>
          <xdr:rowOff>127000</xdr:rowOff>
        </xdr:from>
        <xdr:to>
          <xdr:col>5</xdr:col>
          <xdr:colOff>1130300</xdr:colOff>
          <xdr:row>67</xdr:row>
          <xdr:rowOff>101600</xdr:rowOff>
        </xdr:to>
        <xdr:sp macro="" textlink="">
          <xdr:nvSpPr>
            <xdr:cNvPr id="28701" name="Option Button 29" hidden="1">
              <a:extLst>
                <a:ext uri="{63B3BB69-23CF-44E3-9099-C40C66FF867C}">
                  <a14:compatExt spid="_x0000_s28701"/>
                </a:ext>
                <a:ext uri="{FF2B5EF4-FFF2-40B4-BE49-F238E27FC236}">
                  <a16:creationId xmlns:a16="http://schemas.microsoft.com/office/drawing/2014/main" id="{00000000-0008-0000-01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1174750</xdr:colOff>
          <xdr:row>65</xdr:row>
          <xdr:rowOff>114300</xdr:rowOff>
        </xdr:from>
        <xdr:to>
          <xdr:col>6</xdr:col>
          <xdr:colOff>209550</xdr:colOff>
          <xdr:row>67</xdr:row>
          <xdr:rowOff>101600</xdr:rowOff>
        </xdr:to>
        <xdr:sp macro="" textlink="">
          <xdr:nvSpPr>
            <xdr:cNvPr id="28702" name="Option Button 30" hidden="1">
              <a:extLst>
                <a:ext uri="{63B3BB69-23CF-44E3-9099-C40C66FF867C}">
                  <a14:compatExt spid="_x0000_s28702"/>
                </a:ext>
                <a:ext uri="{FF2B5EF4-FFF2-40B4-BE49-F238E27FC236}">
                  <a16:creationId xmlns:a16="http://schemas.microsoft.com/office/drawing/2014/main" id="{00000000-0008-0000-01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65</xdr:row>
          <xdr:rowOff>127000</xdr:rowOff>
        </xdr:from>
        <xdr:to>
          <xdr:col>6</xdr:col>
          <xdr:colOff>635000</xdr:colOff>
          <xdr:row>67</xdr:row>
          <xdr:rowOff>101600</xdr:rowOff>
        </xdr:to>
        <xdr:sp macro="" textlink="">
          <xdr:nvSpPr>
            <xdr:cNvPr id="28703" name="Option Button 31" hidden="1">
              <a:extLst>
                <a:ext uri="{63B3BB69-23CF-44E3-9099-C40C66FF867C}">
                  <a14:compatExt spid="_x0000_s28703"/>
                </a:ext>
                <a:ext uri="{FF2B5EF4-FFF2-40B4-BE49-F238E27FC236}">
                  <a16:creationId xmlns:a16="http://schemas.microsoft.com/office/drawing/2014/main" id="{00000000-0008-0000-01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939800</xdr:colOff>
          <xdr:row>18</xdr:row>
          <xdr:rowOff>6350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1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939800</xdr:colOff>
          <xdr:row>18</xdr:row>
          <xdr:rowOff>6350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1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0</xdr:rowOff>
        </xdr:from>
        <xdr:to>
          <xdr:col>5</xdr:col>
          <xdr:colOff>939800</xdr:colOff>
          <xdr:row>20</xdr:row>
          <xdr:rowOff>6350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1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13</xdr:row>
          <xdr:rowOff>0</xdr:rowOff>
        </xdr:from>
        <xdr:to>
          <xdr:col>5</xdr:col>
          <xdr:colOff>863600</xdr:colOff>
          <xdr:row>14</xdr:row>
          <xdr:rowOff>6350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1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17</xdr:row>
          <xdr:rowOff>0</xdr:rowOff>
        </xdr:from>
        <xdr:to>
          <xdr:col>2</xdr:col>
          <xdr:colOff>266700</xdr:colOff>
          <xdr:row>18</xdr:row>
          <xdr:rowOff>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1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SDH</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939800</xdr:colOff>
          <xdr:row>4</xdr:row>
          <xdr:rowOff>6350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787400</xdr:colOff>
          <xdr:row>4</xdr:row>
          <xdr:rowOff>25400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2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xdr:row>
          <xdr:rowOff>12700</xdr:rowOff>
        </xdr:from>
        <xdr:to>
          <xdr:col>3</xdr:col>
          <xdr:colOff>1073150</xdr:colOff>
          <xdr:row>4</xdr:row>
          <xdr:rowOff>6350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2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xdr:row>
          <xdr:rowOff>0</xdr:rowOff>
        </xdr:from>
        <xdr:to>
          <xdr:col>1</xdr:col>
          <xdr:colOff>939800</xdr:colOff>
          <xdr:row>14</xdr:row>
          <xdr:rowOff>6350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2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774700</xdr:colOff>
          <xdr:row>12</xdr:row>
          <xdr:rowOff>184150</xdr:rowOff>
        </xdr:from>
        <xdr:to>
          <xdr:col>2</xdr:col>
          <xdr:colOff>234950</xdr:colOff>
          <xdr:row>14</xdr:row>
          <xdr:rowOff>6350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2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12</xdr:row>
          <xdr:rowOff>184150</xdr:rowOff>
        </xdr:from>
        <xdr:to>
          <xdr:col>3</xdr:col>
          <xdr:colOff>95250</xdr:colOff>
          <xdr:row>14</xdr:row>
          <xdr:rowOff>6350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2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184150</xdr:rowOff>
        </xdr:from>
        <xdr:to>
          <xdr:col>3</xdr:col>
          <xdr:colOff>1168400</xdr:colOff>
          <xdr:row>14</xdr:row>
          <xdr:rowOff>6350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2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1581150</xdr:colOff>
          <xdr:row>12</xdr:row>
          <xdr:rowOff>184150</xdr:rowOff>
        </xdr:from>
        <xdr:to>
          <xdr:col>4</xdr:col>
          <xdr:colOff>800100</xdr:colOff>
          <xdr:row>14</xdr:row>
          <xdr:rowOff>6350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2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184150</xdr:rowOff>
        </xdr:from>
        <xdr:to>
          <xdr:col>7</xdr:col>
          <xdr:colOff>38100</xdr:colOff>
          <xdr:row>14</xdr:row>
          <xdr:rowOff>6350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2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939800</xdr:colOff>
          <xdr:row>18</xdr:row>
          <xdr:rowOff>6350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2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17</xdr:row>
          <xdr:rowOff>0</xdr:rowOff>
        </xdr:from>
        <xdr:to>
          <xdr:col>3</xdr:col>
          <xdr:colOff>44450</xdr:colOff>
          <xdr:row>18</xdr:row>
          <xdr:rowOff>6350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2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939800</xdr:colOff>
          <xdr:row>20</xdr:row>
          <xdr:rowOff>6350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2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939800</xdr:colOff>
          <xdr:row>20</xdr:row>
          <xdr:rowOff>6350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2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939800</xdr:colOff>
          <xdr:row>20</xdr:row>
          <xdr:rowOff>6350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2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939800</xdr:colOff>
          <xdr:row>22</xdr:row>
          <xdr:rowOff>6350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2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939800</xdr:colOff>
          <xdr:row>22</xdr:row>
          <xdr:rowOff>6350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2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939800</xdr:colOff>
          <xdr:row>22</xdr:row>
          <xdr:rowOff>6350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2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939800</xdr:colOff>
          <xdr:row>22</xdr:row>
          <xdr:rowOff>6350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2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1035050</xdr:colOff>
          <xdr:row>21</xdr:row>
          <xdr:rowOff>171450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2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19</xdr:row>
          <xdr:rowOff>0</xdr:rowOff>
        </xdr:from>
        <xdr:to>
          <xdr:col>6</xdr:col>
          <xdr:colOff>939800</xdr:colOff>
          <xdr:row>20</xdr:row>
          <xdr:rowOff>6350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2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6350</xdr:colOff>
          <xdr:row>20</xdr:row>
          <xdr:rowOff>6350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2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939800</xdr:colOff>
          <xdr:row>66</xdr:row>
          <xdr:rowOff>6350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2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6350</xdr:colOff>
          <xdr:row>66</xdr:row>
          <xdr:rowOff>152400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2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3</xdr:col>
          <xdr:colOff>1549400</xdr:colOff>
          <xdr:row>66</xdr:row>
          <xdr:rowOff>6350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2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939800</xdr:colOff>
          <xdr:row>67</xdr:row>
          <xdr:rowOff>6350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2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25400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2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44450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2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107950</xdr:rowOff>
        </xdr:from>
        <xdr:to>
          <xdr:col>5</xdr:col>
          <xdr:colOff>742950</xdr:colOff>
          <xdr:row>67</xdr:row>
          <xdr:rowOff>82550</xdr:rowOff>
        </xdr:to>
        <xdr:sp macro="" textlink="">
          <xdr:nvSpPr>
            <xdr:cNvPr id="27676" name="Option Button 28" hidden="1">
              <a:extLst>
                <a:ext uri="{63B3BB69-23CF-44E3-9099-C40C66FF867C}">
                  <a14:compatExt spid="_x0000_s27676"/>
                </a:ext>
                <a:ext uri="{FF2B5EF4-FFF2-40B4-BE49-F238E27FC236}">
                  <a16:creationId xmlns:a16="http://schemas.microsoft.com/office/drawing/2014/main" id="{00000000-0008-0000-02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850900</xdr:colOff>
          <xdr:row>65</xdr:row>
          <xdr:rowOff>107950</xdr:rowOff>
        </xdr:from>
        <xdr:to>
          <xdr:col>5</xdr:col>
          <xdr:colOff>1149350</xdr:colOff>
          <xdr:row>67</xdr:row>
          <xdr:rowOff>82550</xdr:rowOff>
        </xdr:to>
        <xdr:sp macro="" textlink="">
          <xdr:nvSpPr>
            <xdr:cNvPr id="27677" name="Option Button 29" hidden="1">
              <a:extLst>
                <a:ext uri="{63B3BB69-23CF-44E3-9099-C40C66FF867C}">
                  <a14:compatExt spid="_x0000_s27677"/>
                </a:ext>
                <a:ext uri="{FF2B5EF4-FFF2-40B4-BE49-F238E27FC236}">
                  <a16:creationId xmlns:a16="http://schemas.microsoft.com/office/drawing/2014/main" id="{00000000-0008-0000-02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65</xdr:row>
          <xdr:rowOff>88900</xdr:rowOff>
        </xdr:from>
        <xdr:to>
          <xdr:col>6</xdr:col>
          <xdr:colOff>292100</xdr:colOff>
          <xdr:row>67</xdr:row>
          <xdr:rowOff>76200</xdr:rowOff>
        </xdr:to>
        <xdr:sp macro="" textlink="">
          <xdr:nvSpPr>
            <xdr:cNvPr id="27678" name="Option Button 30" hidden="1">
              <a:extLst>
                <a:ext uri="{63B3BB69-23CF-44E3-9099-C40C66FF867C}">
                  <a14:compatExt spid="_x0000_s27678"/>
                </a:ext>
                <a:ext uri="{FF2B5EF4-FFF2-40B4-BE49-F238E27FC236}">
                  <a16:creationId xmlns:a16="http://schemas.microsoft.com/office/drawing/2014/main" id="{00000000-0008-0000-02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65</xdr:row>
          <xdr:rowOff>107950</xdr:rowOff>
        </xdr:from>
        <xdr:to>
          <xdr:col>6</xdr:col>
          <xdr:colOff>711200</xdr:colOff>
          <xdr:row>67</xdr:row>
          <xdr:rowOff>82550</xdr:rowOff>
        </xdr:to>
        <xdr:sp macro="" textlink="">
          <xdr:nvSpPr>
            <xdr:cNvPr id="27679" name="Option Button 31" hidden="1">
              <a:extLst>
                <a:ext uri="{63B3BB69-23CF-44E3-9099-C40C66FF867C}">
                  <a14:compatExt spid="_x0000_s27679"/>
                </a:ext>
                <a:ext uri="{FF2B5EF4-FFF2-40B4-BE49-F238E27FC236}">
                  <a16:creationId xmlns:a16="http://schemas.microsoft.com/office/drawing/2014/main" id="{00000000-0008-0000-02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939800</xdr:colOff>
          <xdr:row>18</xdr:row>
          <xdr:rowOff>6350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2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939800</xdr:colOff>
          <xdr:row>18</xdr:row>
          <xdr:rowOff>6350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2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0</xdr:rowOff>
        </xdr:from>
        <xdr:to>
          <xdr:col>5</xdr:col>
          <xdr:colOff>939800</xdr:colOff>
          <xdr:row>20</xdr:row>
          <xdr:rowOff>6350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2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13</xdr:row>
          <xdr:rowOff>0</xdr:rowOff>
        </xdr:from>
        <xdr:to>
          <xdr:col>5</xdr:col>
          <xdr:colOff>863600</xdr:colOff>
          <xdr:row>14</xdr:row>
          <xdr:rowOff>6350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2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17</xdr:row>
          <xdr:rowOff>0</xdr:rowOff>
        </xdr:from>
        <xdr:to>
          <xdr:col>2</xdr:col>
          <xdr:colOff>266700</xdr:colOff>
          <xdr:row>18</xdr:row>
          <xdr:rowOff>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2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SDH</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171450</xdr:rowOff>
        </xdr:from>
        <xdr:to>
          <xdr:col>8</xdr:col>
          <xdr:colOff>12700</xdr:colOff>
          <xdr:row>19</xdr:row>
          <xdr:rowOff>184150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SDH</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8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8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8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8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8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8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8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8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8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8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8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8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8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8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8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8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8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3100" name="Option Button 28" hidden="1">
              <a:extLst>
                <a:ext uri="{63B3BB69-23CF-44E3-9099-C40C66FF867C}">
                  <a14:compatExt spid="_x0000_s3100"/>
                </a:ext>
                <a:ext uri="{FF2B5EF4-FFF2-40B4-BE49-F238E27FC236}">
                  <a16:creationId xmlns:a16="http://schemas.microsoft.com/office/drawing/2014/main" id="{00000000-0008-0000-08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3101" name="Option Button 29" hidden="1">
              <a:extLst>
                <a:ext uri="{63B3BB69-23CF-44E3-9099-C40C66FF867C}">
                  <a14:compatExt spid="_x0000_s3101"/>
                </a:ext>
                <a:ext uri="{FF2B5EF4-FFF2-40B4-BE49-F238E27FC236}">
                  <a16:creationId xmlns:a16="http://schemas.microsoft.com/office/drawing/2014/main" id="{00000000-0008-0000-08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8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3103" name="Option Button 31" hidden="1">
              <a:extLst>
                <a:ext uri="{63B3BB69-23CF-44E3-9099-C40C66FF867C}">
                  <a14:compatExt spid="_x0000_s3103"/>
                </a:ext>
                <a:ext uri="{FF2B5EF4-FFF2-40B4-BE49-F238E27FC236}">
                  <a16:creationId xmlns:a16="http://schemas.microsoft.com/office/drawing/2014/main" id="{00000000-0008-0000-08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8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8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8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8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8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8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8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8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8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8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8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8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SDH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8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171450</xdr:rowOff>
        </xdr:from>
        <xdr:to>
          <xdr:col>8</xdr:col>
          <xdr:colOff>12700</xdr:colOff>
          <xdr:row>19</xdr:row>
          <xdr:rowOff>184150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8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8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9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9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9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9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9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9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9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9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9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9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9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9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9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9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9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9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9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4124" name="Option Button 28" hidden="1">
              <a:extLst>
                <a:ext uri="{63B3BB69-23CF-44E3-9099-C40C66FF867C}">
                  <a14:compatExt spid="_x0000_s4124"/>
                </a:ext>
                <a:ext uri="{FF2B5EF4-FFF2-40B4-BE49-F238E27FC236}">
                  <a16:creationId xmlns:a16="http://schemas.microsoft.com/office/drawing/2014/main" id="{00000000-0008-0000-09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09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4126" name="Option Button 30" hidden="1">
              <a:extLst>
                <a:ext uri="{63B3BB69-23CF-44E3-9099-C40C66FF867C}">
                  <a14:compatExt spid="_x0000_s4126"/>
                </a:ext>
                <a:ext uri="{FF2B5EF4-FFF2-40B4-BE49-F238E27FC236}">
                  <a16:creationId xmlns:a16="http://schemas.microsoft.com/office/drawing/2014/main" id="{00000000-0008-0000-09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4127" name="Option Button 31" hidden="1">
              <a:extLst>
                <a:ext uri="{63B3BB69-23CF-44E3-9099-C40C66FF867C}">
                  <a14:compatExt spid="_x0000_s4127"/>
                </a:ext>
                <a:ext uri="{FF2B5EF4-FFF2-40B4-BE49-F238E27FC236}">
                  <a16:creationId xmlns:a16="http://schemas.microsoft.com/office/drawing/2014/main" id="{00000000-0008-0000-09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9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9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9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9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9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9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9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9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9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9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171450</xdr:rowOff>
        </xdr:from>
        <xdr:to>
          <xdr:col>8</xdr:col>
          <xdr:colOff>12700</xdr:colOff>
          <xdr:row>19</xdr:row>
          <xdr:rowOff>184150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9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9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9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9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9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SDH</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A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A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A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A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A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A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A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A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A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A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A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A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A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A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A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A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A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A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A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A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A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A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A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A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A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A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A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A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A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A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A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A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A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A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A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A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171450</xdr:rowOff>
        </xdr:from>
        <xdr:to>
          <xdr:col>8</xdr:col>
          <xdr:colOff>12700</xdr:colOff>
          <xdr:row>19</xdr:row>
          <xdr:rowOff>184150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A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A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A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A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A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SDH</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939800</xdr:colOff>
          <xdr:row>4</xdr:row>
          <xdr:rowOff>6350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B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787400</xdr:colOff>
          <xdr:row>4</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B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6350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B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939800</xdr:colOff>
          <xdr:row>22</xdr:row>
          <xdr:rowOff>6350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B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939800</xdr:colOff>
          <xdr:row>22</xdr:row>
          <xdr:rowOff>6350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B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939800</xdr:colOff>
          <xdr:row>22</xdr:row>
          <xdr:rowOff>6350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B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939800</xdr:colOff>
          <xdr:row>22</xdr:row>
          <xdr:rowOff>6350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B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1035050</xdr:colOff>
          <xdr:row>21</xdr:row>
          <xdr:rowOff>171450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B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6350</xdr:colOff>
          <xdr:row>20</xdr:row>
          <xdr:rowOff>6350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B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939800</xdr:colOff>
          <xdr:row>66</xdr:row>
          <xdr:rowOff>6350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B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6350</xdr:colOff>
          <xdr:row>66</xdr:row>
          <xdr:rowOff>158750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B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6350</xdr:colOff>
          <xdr:row>66</xdr:row>
          <xdr:rowOff>6350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B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939800</xdr:colOff>
          <xdr:row>67</xdr:row>
          <xdr:rowOff>6350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B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25400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B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44450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B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101600</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0B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101600</xdr:rowOff>
        </xdr:to>
        <xdr:sp macro="" textlink="">
          <xdr:nvSpPr>
            <xdr:cNvPr id="6173" name="Option Button 29" hidden="1">
              <a:extLst>
                <a:ext uri="{63B3BB69-23CF-44E3-9099-C40C66FF867C}">
                  <a14:compatExt spid="_x0000_s6173"/>
                </a:ext>
                <a:ext uri="{FF2B5EF4-FFF2-40B4-BE49-F238E27FC236}">
                  <a16:creationId xmlns:a16="http://schemas.microsoft.com/office/drawing/2014/main" id="{00000000-0008-0000-0B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44450</xdr:colOff>
          <xdr:row>67</xdr:row>
          <xdr:rowOff>114300</xdr:rowOff>
        </xdr:to>
        <xdr:sp macro="" textlink="">
          <xdr:nvSpPr>
            <xdr:cNvPr id="6174" name="Option Button 30" hidden="1">
              <a:extLst>
                <a:ext uri="{63B3BB69-23CF-44E3-9099-C40C66FF867C}">
                  <a14:compatExt spid="_x0000_s6174"/>
                </a:ext>
                <a:ext uri="{FF2B5EF4-FFF2-40B4-BE49-F238E27FC236}">
                  <a16:creationId xmlns:a16="http://schemas.microsoft.com/office/drawing/2014/main" id="{00000000-0008-0000-0B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101600</xdr:rowOff>
        </xdr:to>
        <xdr:sp macro="" textlink="">
          <xdr:nvSpPr>
            <xdr:cNvPr id="6175" name="Option Button 31" hidden="1">
              <a:extLst>
                <a:ext uri="{63B3BB69-23CF-44E3-9099-C40C66FF867C}">
                  <a14:compatExt spid="_x0000_s6175"/>
                </a:ext>
                <a:ext uri="{FF2B5EF4-FFF2-40B4-BE49-F238E27FC236}">
                  <a16:creationId xmlns:a16="http://schemas.microsoft.com/office/drawing/2014/main" id="{00000000-0008-0000-0B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939800</xdr:colOff>
          <xdr:row>18</xdr:row>
          <xdr:rowOff>6350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B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939800</xdr:colOff>
          <xdr:row>18</xdr:row>
          <xdr:rowOff>6350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B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939800</xdr:colOff>
          <xdr:row>20</xdr:row>
          <xdr:rowOff>6350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B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939800</xdr:colOff>
          <xdr:row>20</xdr:row>
          <xdr:rowOff>6350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B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939800</xdr:colOff>
          <xdr:row>20</xdr:row>
          <xdr:rowOff>6350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B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939800</xdr:colOff>
          <xdr:row>18</xdr:row>
          <xdr:rowOff>6350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B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939800</xdr:colOff>
          <xdr:row>18</xdr:row>
          <xdr:rowOff>6350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B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939800</xdr:colOff>
          <xdr:row>14</xdr:row>
          <xdr:rowOff>2381</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B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654050</xdr:colOff>
          <xdr:row>14</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B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B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B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1187450</xdr:colOff>
          <xdr:row>14</xdr:row>
          <xdr:rowOff>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B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120650</xdr:colOff>
          <xdr:row>14</xdr:row>
          <xdr:rowOff>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B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B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920750</xdr:colOff>
          <xdr:row>20</xdr:row>
          <xdr:rowOff>2381</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B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20</xdr:row>
          <xdr:rowOff>2381</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B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939800</xdr:colOff>
          <xdr:row>18</xdr:row>
          <xdr:rowOff>6350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B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158750</xdr:colOff>
          <xdr:row>18</xdr:row>
          <xdr:rowOff>6350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B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6350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B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SDH</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6</xdr:col>
      <xdr:colOff>787400</xdr:colOff>
      <xdr:row>8</xdr:row>
      <xdr:rowOff>101600</xdr:rowOff>
    </xdr:from>
    <xdr:to>
      <xdr:col>11</xdr:col>
      <xdr:colOff>730250</xdr:colOff>
      <xdr:row>23</xdr:row>
      <xdr:rowOff>44450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6902450" y="1549400"/>
          <a:ext cx="3752850" cy="356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a:t>
          </a:r>
          <a:r>
            <a:rPr lang="en-CA" sz="1100" baseline="0">
              <a:solidFill>
                <a:schemeClr val="dk1"/>
              </a:solidFill>
              <a:effectLst/>
              <a:latin typeface="+mn-lt"/>
              <a:ea typeface="+mn-ea"/>
              <a:cs typeface="+mn-cs"/>
            </a:rPr>
            <a:t>BC, ON, PE and YT only</a:t>
          </a:r>
          <a:r>
            <a:rPr lang="en-CA" sz="1100" baseline="0"/>
            <a:t>)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C000000}" name="Table3" displayName="Table3" ref="A3:A12" totalsRowShown="0" headerRowDxfId="30">
  <autoFilter ref="A3:A12" xr:uid="{00000000-0009-0000-0100-000003000000}"/>
  <sortState xmlns:xlrd2="http://schemas.microsoft.com/office/spreadsheetml/2017/richdata2" ref="A4:A11">
    <sortCondition ref="A3:A11"/>
  </sortState>
  <tableColumns count="1">
    <tableColumn id="1" xr3:uid="{00000000-0010-0000-0C00-000001000000}" name="Province"/>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686DBB4-44B4-43E8-ACA1-683E1E7FBDFA}" name="Table511" displayName="Table511" ref="D3:E7" totalsRowShown="0" headerRowDxfId="20">
  <autoFilter ref="D3:E7" xr:uid="{00000000-0009-0000-0100-000005000000}"/>
  <tableColumns count="2">
    <tableColumn id="1" xr3:uid="{EB49BCF1-94CF-4000-9688-0B5DF3D03856}" name="VlookEN"/>
    <tableColumn id="2" xr3:uid="{9DF2D057-75B2-4C19-AA29-09F9091C61A1}" name="Energy"/>
  </tableColumns>
  <tableStyleInfo name="TableStyleLight1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E6CB69A-C7E8-4939-BA36-C8D150E9C949}" name="Table612" displayName="Table612" ref="F3:G6" totalsRowShown="0" headerRowDxfId="19">
  <autoFilter ref="F3:G6" xr:uid="{00000000-0009-0000-0100-000006000000}"/>
  <tableColumns count="2">
    <tableColumn id="1" xr3:uid="{4365E5CD-5B23-4489-879B-649731C90161}" name="VLookApt"/>
    <tableColumn id="2" xr3:uid="{0408B28F-3E06-4192-940F-5B13EA0E1EC4}" name="Type"/>
  </tableColumns>
  <tableStyleInfo name="TableStyleLight1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5DB25C1-2D62-40AB-B4C0-662A2DB4F1FB}" name="Table713" displayName="Table713" ref="I3:J6" totalsRowShown="0" headerRowDxfId="18">
  <autoFilter ref="I3:J6" xr:uid="{00000000-0009-0000-0100-000007000000}"/>
  <tableColumns count="2">
    <tableColumn id="1" xr3:uid="{8B548A6F-4A8E-4E6A-BCD8-CFD310FC3BEC}" name="Utilities"/>
    <tableColumn id="2" xr3:uid="{336F6C12-4CC3-45E3-846A-1CC7D28475DE}" name="Included"/>
  </tableColumns>
  <tableStyleInfo name="TableStyleLight1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B8449AF-F114-4F78-BEE2-B726B07F8CDB}" name="Table814" displayName="Table814" ref="A15:C22" totalsRowShown="0">
  <autoFilter ref="A15:C22" xr:uid="{00000000-0009-0000-0100-000008000000}"/>
  <tableColumns count="3">
    <tableColumn id="1" xr3:uid="{D1944508-BB5F-4EA1-8F5B-520A83A3C3A9}" name="Service"/>
    <tableColumn id="2" xr3:uid="{EA15038E-C710-4AE3-B83C-BC7DCC410C90}" name="Included"/>
    <tableColumn id="3" xr3:uid="{D91CD933-9861-480D-8246-FECE7D62EBFA}" name="Cost"/>
  </tableColumns>
  <tableStyleInfo name="TableStyleMedium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C98AF1A-BF87-4598-ACC6-864396894D58}" name="Table315" displayName="Table315" ref="A3:A12" totalsRowShown="0" headerRowDxfId="17">
  <autoFilter ref="A3:A12" xr:uid="{00000000-0009-0000-0100-000003000000}"/>
  <sortState xmlns:xlrd2="http://schemas.microsoft.com/office/spreadsheetml/2017/richdata2" ref="A4:A11">
    <sortCondition ref="A3:A11"/>
  </sortState>
  <tableColumns count="1">
    <tableColumn id="1" xr3:uid="{4EF4B548-3C60-4907-A52D-660668505965}" name="Province"/>
  </tableColumns>
  <tableStyleInfo name="TableStyleLight1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187A7F5-3ABE-4AFD-A0AA-D6DCE7485800}" name="Table416" displayName="Table416" ref="B3:C13" totalsRowShown="0" headerRowDxfId="16">
  <autoFilter ref="B3:C13" xr:uid="{00000000-0009-0000-0100-000004000000}"/>
  <tableColumns count="2">
    <tableColumn id="1" xr3:uid="{B64E27CD-DD68-4513-8694-A287235032F0}" name="Vlookbed"/>
    <tableColumn id="2" xr3:uid="{3673AD4A-067F-4114-AEA0-EEDAB6DD6119}" name="Bedroom" dataDxfId="15"/>
  </tableColumns>
  <tableStyleInfo name="TableStyleLight1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088C8CA-1C4E-42C7-8D6A-2A9865239705}" name="Table517" displayName="Table517" ref="D3:E7" totalsRowShown="0" headerRowDxfId="14">
  <autoFilter ref="D3:E7" xr:uid="{00000000-0009-0000-0100-000005000000}"/>
  <tableColumns count="2">
    <tableColumn id="1" xr3:uid="{2665C878-6B6A-4D3E-80A8-8FC17988510A}" name="VlookEN"/>
    <tableColumn id="2" xr3:uid="{1B528043-0B75-4ECB-95C4-CE816558B6E1}" name="Energy"/>
  </tableColumns>
  <tableStyleInfo name="TableStyleLight1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078C29E-A1B3-46A0-B32B-F25FF49CB223}" name="Table618" displayName="Table618" ref="F3:G6" totalsRowShown="0" headerRowDxfId="13">
  <autoFilter ref="F3:G6" xr:uid="{00000000-0009-0000-0100-000006000000}"/>
  <tableColumns count="2">
    <tableColumn id="1" xr3:uid="{2BAF8A28-EC03-45E8-8483-9B3947B2E5D1}" name="VLookApt"/>
    <tableColumn id="2" xr3:uid="{E1F1F096-A5D7-4CC5-B8DB-35C2771EB817}" name="Type"/>
  </tableColumns>
  <tableStyleInfo name="TableStyleLight1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BF40120-E9EA-4926-9928-60851C1B058B}" name="Table719" displayName="Table719" ref="I3:J6" totalsRowShown="0" headerRowDxfId="12">
  <autoFilter ref="I3:J6" xr:uid="{00000000-0009-0000-0100-000007000000}"/>
  <tableColumns count="2">
    <tableColumn id="1" xr3:uid="{EE85EB5F-CBC8-49B8-85AB-C54FB213213B}" name="Utilities"/>
    <tableColumn id="2" xr3:uid="{9758AFB2-8B3B-4C36-8665-FA89A15F0F4C}" name="Included"/>
  </tableColumns>
  <tableStyleInfo name="TableStyleLight1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A55E2E1-A650-406C-8FBE-0ED8FC5F5253}" name="Table820" displayName="Table820" ref="A15:C22" totalsRowShown="0">
  <autoFilter ref="A15:C22" xr:uid="{00000000-0009-0000-0100-000008000000}"/>
  <tableColumns count="3">
    <tableColumn id="1" xr3:uid="{85967BE3-C321-4995-A5AE-6A535B69F686}" name="Service"/>
    <tableColumn id="2" xr3:uid="{A11E1D83-F28D-4616-81C9-A9193EFC8696}" name="Included"/>
    <tableColumn id="3" xr3:uid="{4E155A88-1D1B-4445-BC58-5406C81E460C}" name="Cost"/>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D000000}" name="Table4" displayName="Table4" ref="B3:C13" totalsRowShown="0" headerRowDxfId="29">
  <autoFilter ref="B3:C13" xr:uid="{00000000-0009-0000-0100-000004000000}"/>
  <tableColumns count="2">
    <tableColumn id="1" xr3:uid="{00000000-0010-0000-0D00-000001000000}" name="Vlookbed"/>
    <tableColumn id="2" xr3:uid="{00000000-0010-0000-0D00-000002000000}" name="Bedroom" dataDxfId="28"/>
  </tableColumns>
  <tableStyleInfo name="TableStyleLight1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2000000}" name="Table1" displayName="Table1" ref="A1:J345" totalsRowShown="0" headerRowDxfId="11" dataDxfId="10" dataCellStyle="Currency 2">
  <tableColumns count="10">
    <tableColumn id="1" xr3:uid="{00000000-0010-0000-1200-000001000000}" name="CODE" dataDxfId="9" dataCellStyle="Currency 2"/>
    <tableColumn id="2" xr3:uid="{00000000-0010-0000-1200-000002000000}" name="Heat" dataDxfId="8" dataCellStyle="Currency 2"/>
    <tableColumn id="3" xr3:uid="{00000000-0010-0000-1200-000003000000}" name="Electricity" dataDxfId="7" dataCellStyle="Currency 2"/>
    <tableColumn id="4" xr3:uid="{00000000-0010-0000-1200-000004000000}" name="Hot Water" dataDxfId="6" dataCellStyle="Currency 2"/>
    <tableColumn id="5" xr3:uid="{00000000-0010-0000-1200-000005000000}" name="Water and Sewer" dataDxfId="5" dataCellStyle="Currency 2"/>
    <tableColumn id="6" xr3:uid="{00000000-0010-0000-1200-000006000000}" name="Garbage and Recycling" dataDxfId="4" dataCellStyle="Currency 2"/>
    <tableColumn id="7" xr3:uid="{00000000-0010-0000-1200-000007000000}" name="Insurance" dataDxfId="3" dataCellStyle="Currency 2"/>
    <tableColumn id="8" xr3:uid="{00000000-0010-0000-1200-000008000000}" name="Telephone" dataDxfId="2" dataCellStyle="Currency 2"/>
    <tableColumn id="9" xr3:uid="{00000000-0010-0000-1200-000009000000}" name="Laundry" dataDxfId="1" dataCellStyle="Currency 2"/>
    <tableColumn id="10" xr3:uid="{00000000-0010-0000-1200-00000A000000}" name="Year" dataDxfId="0" dataCellStyle="Currency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E000000}" name="Table5" displayName="Table5" ref="D3:E7" totalsRowShown="0" headerRowDxfId="27">
  <autoFilter ref="D3:E7" xr:uid="{00000000-0009-0000-0100-000005000000}"/>
  <tableColumns count="2">
    <tableColumn id="1" xr3:uid="{00000000-0010-0000-0E00-000001000000}" name="VlookEN"/>
    <tableColumn id="2" xr3:uid="{00000000-0010-0000-0E00-000002000000}" name="Energy"/>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F000000}" name="Table6" displayName="Table6" ref="F3:G6" totalsRowShown="0" headerRowDxfId="26">
  <autoFilter ref="F3:G6" xr:uid="{00000000-0009-0000-0100-000006000000}"/>
  <tableColumns count="2">
    <tableColumn id="1" xr3:uid="{00000000-0010-0000-0F00-000001000000}" name="VLookApt"/>
    <tableColumn id="2" xr3:uid="{00000000-0010-0000-0F00-000002000000}" name="Type"/>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0000000}" name="Table7" displayName="Table7" ref="I3:J6" totalsRowShown="0" headerRowDxfId="25">
  <autoFilter ref="I3:J6" xr:uid="{00000000-0009-0000-0100-000007000000}"/>
  <tableColumns count="2">
    <tableColumn id="1" xr3:uid="{00000000-0010-0000-1000-000001000000}" name="Utilities"/>
    <tableColumn id="2" xr3:uid="{00000000-0010-0000-1000-000002000000}" name="Included"/>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1000000}" name="Table8" displayName="Table8" ref="A15:C22" totalsRowShown="0">
  <autoFilter ref="A15:C22" xr:uid="{00000000-0009-0000-0100-000008000000}"/>
  <tableColumns count="3">
    <tableColumn id="1" xr3:uid="{00000000-0010-0000-1100-000001000000}" name="Service"/>
    <tableColumn id="2" xr3:uid="{00000000-0010-0000-1100-000002000000}" name="Included"/>
    <tableColumn id="3" xr3:uid="{00000000-0010-0000-1100-000003000000}" name="Cost" dataDxfId="24"/>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C18D10A-6A45-42C8-9F2B-7DE74BA3D799}" name="Table20" displayName="Table20" ref="L3:L5" totalsRowShown="0">
  <autoFilter ref="L3:L5" xr:uid="{7C18D10A-6A45-42C8-9F2B-7DE74BA3D799}"/>
  <tableColumns count="1">
    <tableColumn id="1" xr3:uid="{9E698777-C255-43A2-AD90-0A073F3251ED}" name="Available Years"/>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9DF654-B719-46B2-9F6A-394449E7798A}" name="Table33" displayName="Table33" ref="A3:A12" totalsRowShown="0" headerRowDxfId="23">
  <autoFilter ref="A3:A12" xr:uid="{00000000-0009-0000-0100-000003000000}"/>
  <sortState xmlns:xlrd2="http://schemas.microsoft.com/office/spreadsheetml/2017/richdata2" ref="A4:A11">
    <sortCondition ref="A3:A11"/>
  </sortState>
  <tableColumns count="1">
    <tableColumn id="1" xr3:uid="{2C4D2B34-F582-44B7-8BF0-ACE35528CCA1}" name="Province"/>
  </tableColumns>
  <tableStyleInfo name="TableStyleLight1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12FA0D1-AEAA-429A-80FA-8CB4D8A6D406}" name="Table410" displayName="Table410" ref="B3:C13" totalsRowShown="0" headerRowDxfId="22">
  <autoFilter ref="B3:C13" xr:uid="{00000000-0009-0000-0100-000004000000}"/>
  <tableColumns count="2">
    <tableColumn id="1" xr3:uid="{430201BD-0F2D-4861-B445-344D9F5E5261}" name="Vlookbed"/>
    <tableColumn id="2" xr3:uid="{5952F006-5D92-44A7-B0F6-689BEBEE5891}" name="Bedroom" dataDxfId="21"/>
  </tableColumns>
  <tableStyleInfo name="TableStyleLight1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2-03-16T14:31:45.41" personId="{00000000-0000-0000-0000-000000000000}" id="{1B39A50A-2808-49A8-BD67-B834426A796C}">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BA2C737C-09CF-4EA0-910F-C0FC00B2C174}">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A4AD6EB0-987D-4D1E-B60D-CC0A24DF353E}">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0FA3DB5A-8411-4114-9CB0-4AE71E6FB4FA}">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2-03-16T14:31:45.41" personId="{00000000-0000-0000-0000-000000000000}" id="{21CE59C3-DD12-419B-820A-B80B6FD5B2A9}">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A231986F-1950-476D-8315-ED7879582329}">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2DAA3F4E-FC25-402C-8709-84346C9A1D15}">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6B202540-DC64-4626-9621-1997812B0B28}">
    <text>Note that this formula checks whether the province selected has values for 5+ bedrooms (Checks of province is ON, BC, YG or PE and the year is after 2021).  If it is not supported, the text in the code changes to 4+ bedrooms and utility values will be 4+ bedrooms.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2-03-16T14:31:45.41" personId="{00000000-0000-0000-0000-000000000000}" id="{6A4CBD63-2E2A-445C-AECA-59C35747753B}">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49074067-01C4-4232-A8FE-1AB30EF991F8}">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F12DA85D-D6CD-4C84-8691-2687C5FB46D4}">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EF1AC1C6-4377-4879-973D-39A712F883EB}">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s>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90.xml"/><Relationship Id="rId18" Type="http://schemas.openxmlformats.org/officeDocument/2006/relationships/ctrlProp" Target="../ctrlProps/ctrlProp195.xml"/><Relationship Id="rId26" Type="http://schemas.openxmlformats.org/officeDocument/2006/relationships/ctrlProp" Target="../ctrlProps/ctrlProp203.xml"/><Relationship Id="rId39" Type="http://schemas.openxmlformats.org/officeDocument/2006/relationships/ctrlProp" Target="../ctrlProps/ctrlProp216.xml"/><Relationship Id="rId21" Type="http://schemas.openxmlformats.org/officeDocument/2006/relationships/ctrlProp" Target="../ctrlProps/ctrlProp198.xml"/><Relationship Id="rId34" Type="http://schemas.openxmlformats.org/officeDocument/2006/relationships/ctrlProp" Target="../ctrlProps/ctrlProp211.xml"/><Relationship Id="rId7" Type="http://schemas.openxmlformats.org/officeDocument/2006/relationships/ctrlProp" Target="../ctrlProps/ctrlProp184.x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38" Type="http://schemas.openxmlformats.org/officeDocument/2006/relationships/ctrlProp" Target="../ctrlProps/ctrlProp215.xml"/><Relationship Id="rId2" Type="http://schemas.openxmlformats.org/officeDocument/2006/relationships/drawing" Target="../drawings/drawing6.xml"/><Relationship Id="rId16" Type="http://schemas.openxmlformats.org/officeDocument/2006/relationships/ctrlProp" Target="../ctrlProps/ctrlProp193.xml"/><Relationship Id="rId20" Type="http://schemas.openxmlformats.org/officeDocument/2006/relationships/ctrlProp" Target="../ctrlProps/ctrlProp197.xml"/><Relationship Id="rId29" Type="http://schemas.openxmlformats.org/officeDocument/2006/relationships/ctrlProp" Target="../ctrlProps/ctrlProp206.xml"/><Relationship Id="rId1" Type="http://schemas.openxmlformats.org/officeDocument/2006/relationships/printerSettings" Target="../printerSettings/printerSettings10.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trlProp" Target="../ctrlProps/ctrlProp201.xml"/><Relationship Id="rId32" Type="http://schemas.openxmlformats.org/officeDocument/2006/relationships/ctrlProp" Target="../ctrlProps/ctrlProp209.xml"/><Relationship Id="rId37" Type="http://schemas.openxmlformats.org/officeDocument/2006/relationships/ctrlProp" Target="../ctrlProps/ctrlProp214.xml"/><Relationship Id="rId40" Type="http://schemas.openxmlformats.org/officeDocument/2006/relationships/comments" Target="../comments3.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36" Type="http://schemas.openxmlformats.org/officeDocument/2006/relationships/ctrlProp" Target="../ctrlProps/ctrlProp213.xml"/><Relationship Id="rId10" Type="http://schemas.openxmlformats.org/officeDocument/2006/relationships/ctrlProp" Target="../ctrlProps/ctrlProp187.xml"/><Relationship Id="rId19" Type="http://schemas.openxmlformats.org/officeDocument/2006/relationships/ctrlProp" Target="../ctrlProps/ctrlProp196.xml"/><Relationship Id="rId31" Type="http://schemas.openxmlformats.org/officeDocument/2006/relationships/ctrlProp" Target="../ctrlProps/ctrlProp208.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35" Type="http://schemas.openxmlformats.org/officeDocument/2006/relationships/ctrlProp" Target="../ctrlProps/ctrlProp212.xml"/><Relationship Id="rId8" Type="http://schemas.openxmlformats.org/officeDocument/2006/relationships/ctrlProp" Target="../ctrlProps/ctrlProp185.xml"/><Relationship Id="rId3"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26.xml"/><Relationship Id="rId18" Type="http://schemas.openxmlformats.org/officeDocument/2006/relationships/ctrlProp" Target="../ctrlProps/ctrlProp231.xml"/><Relationship Id="rId26" Type="http://schemas.openxmlformats.org/officeDocument/2006/relationships/ctrlProp" Target="../ctrlProps/ctrlProp239.xml"/><Relationship Id="rId39" Type="http://schemas.openxmlformats.org/officeDocument/2006/relationships/ctrlProp" Target="../ctrlProps/ctrlProp252.xml"/><Relationship Id="rId21" Type="http://schemas.openxmlformats.org/officeDocument/2006/relationships/ctrlProp" Target="../ctrlProps/ctrlProp234.xml"/><Relationship Id="rId34" Type="http://schemas.openxmlformats.org/officeDocument/2006/relationships/ctrlProp" Target="../ctrlProps/ctrlProp247.xml"/><Relationship Id="rId42" Type="http://schemas.openxmlformats.org/officeDocument/2006/relationships/ctrlProp" Target="../ctrlProps/ctrlProp255.xml"/><Relationship Id="rId7" Type="http://schemas.openxmlformats.org/officeDocument/2006/relationships/ctrlProp" Target="../ctrlProps/ctrlProp220.xml"/><Relationship Id="rId2" Type="http://schemas.openxmlformats.org/officeDocument/2006/relationships/drawing" Target="../drawings/drawing7.xml"/><Relationship Id="rId16" Type="http://schemas.openxmlformats.org/officeDocument/2006/relationships/ctrlProp" Target="../ctrlProps/ctrlProp229.xml"/><Relationship Id="rId29" Type="http://schemas.openxmlformats.org/officeDocument/2006/relationships/ctrlProp" Target="../ctrlProps/ctrlProp242.xml"/><Relationship Id="rId1" Type="http://schemas.openxmlformats.org/officeDocument/2006/relationships/printerSettings" Target="../printerSettings/printerSettings11.bin"/><Relationship Id="rId6" Type="http://schemas.openxmlformats.org/officeDocument/2006/relationships/ctrlProp" Target="../ctrlProps/ctrlProp219.xml"/><Relationship Id="rId11" Type="http://schemas.openxmlformats.org/officeDocument/2006/relationships/ctrlProp" Target="../ctrlProps/ctrlProp224.xml"/><Relationship Id="rId24" Type="http://schemas.openxmlformats.org/officeDocument/2006/relationships/ctrlProp" Target="../ctrlProps/ctrlProp237.xml"/><Relationship Id="rId32" Type="http://schemas.openxmlformats.org/officeDocument/2006/relationships/ctrlProp" Target="../ctrlProps/ctrlProp245.xml"/><Relationship Id="rId37" Type="http://schemas.openxmlformats.org/officeDocument/2006/relationships/ctrlProp" Target="../ctrlProps/ctrlProp250.xml"/><Relationship Id="rId40" Type="http://schemas.openxmlformats.org/officeDocument/2006/relationships/ctrlProp" Target="../ctrlProps/ctrlProp253.xml"/><Relationship Id="rId45" Type="http://schemas.openxmlformats.org/officeDocument/2006/relationships/comments" Target="../comments4.xml"/><Relationship Id="rId5" Type="http://schemas.openxmlformats.org/officeDocument/2006/relationships/ctrlProp" Target="../ctrlProps/ctrlProp218.xml"/><Relationship Id="rId15" Type="http://schemas.openxmlformats.org/officeDocument/2006/relationships/ctrlProp" Target="../ctrlProps/ctrlProp228.xml"/><Relationship Id="rId23" Type="http://schemas.openxmlformats.org/officeDocument/2006/relationships/ctrlProp" Target="../ctrlProps/ctrlProp236.xml"/><Relationship Id="rId28" Type="http://schemas.openxmlformats.org/officeDocument/2006/relationships/ctrlProp" Target="../ctrlProps/ctrlProp241.xml"/><Relationship Id="rId36" Type="http://schemas.openxmlformats.org/officeDocument/2006/relationships/ctrlProp" Target="../ctrlProps/ctrlProp249.xml"/><Relationship Id="rId10" Type="http://schemas.openxmlformats.org/officeDocument/2006/relationships/ctrlProp" Target="../ctrlProps/ctrlProp223.xml"/><Relationship Id="rId19" Type="http://schemas.openxmlformats.org/officeDocument/2006/relationships/ctrlProp" Target="../ctrlProps/ctrlProp232.xml"/><Relationship Id="rId31" Type="http://schemas.openxmlformats.org/officeDocument/2006/relationships/ctrlProp" Target="../ctrlProps/ctrlProp244.xml"/><Relationship Id="rId44" Type="http://schemas.openxmlformats.org/officeDocument/2006/relationships/ctrlProp" Target="../ctrlProps/ctrlProp257.xml"/><Relationship Id="rId4" Type="http://schemas.openxmlformats.org/officeDocument/2006/relationships/ctrlProp" Target="../ctrlProps/ctrlProp217.xml"/><Relationship Id="rId9" Type="http://schemas.openxmlformats.org/officeDocument/2006/relationships/ctrlProp" Target="../ctrlProps/ctrlProp222.xml"/><Relationship Id="rId14" Type="http://schemas.openxmlformats.org/officeDocument/2006/relationships/ctrlProp" Target="../ctrlProps/ctrlProp227.xml"/><Relationship Id="rId22" Type="http://schemas.openxmlformats.org/officeDocument/2006/relationships/ctrlProp" Target="../ctrlProps/ctrlProp235.xml"/><Relationship Id="rId27" Type="http://schemas.openxmlformats.org/officeDocument/2006/relationships/ctrlProp" Target="../ctrlProps/ctrlProp240.xml"/><Relationship Id="rId30" Type="http://schemas.openxmlformats.org/officeDocument/2006/relationships/ctrlProp" Target="../ctrlProps/ctrlProp243.xml"/><Relationship Id="rId35" Type="http://schemas.openxmlformats.org/officeDocument/2006/relationships/ctrlProp" Target="../ctrlProps/ctrlProp248.xml"/><Relationship Id="rId43" Type="http://schemas.openxmlformats.org/officeDocument/2006/relationships/ctrlProp" Target="../ctrlProps/ctrlProp256.xml"/><Relationship Id="rId8" Type="http://schemas.openxmlformats.org/officeDocument/2006/relationships/ctrlProp" Target="../ctrlProps/ctrlProp221.xml"/><Relationship Id="rId3" Type="http://schemas.openxmlformats.org/officeDocument/2006/relationships/vmlDrawing" Target="../drawings/vmlDrawing7.vml"/><Relationship Id="rId12" Type="http://schemas.openxmlformats.org/officeDocument/2006/relationships/ctrlProp" Target="../ctrlProps/ctrlProp225.xml"/><Relationship Id="rId17" Type="http://schemas.openxmlformats.org/officeDocument/2006/relationships/ctrlProp" Target="../ctrlProps/ctrlProp230.xml"/><Relationship Id="rId25" Type="http://schemas.openxmlformats.org/officeDocument/2006/relationships/ctrlProp" Target="../ctrlProps/ctrlProp238.xml"/><Relationship Id="rId33" Type="http://schemas.openxmlformats.org/officeDocument/2006/relationships/ctrlProp" Target="../ctrlProps/ctrlProp246.xml"/><Relationship Id="rId38" Type="http://schemas.openxmlformats.org/officeDocument/2006/relationships/ctrlProp" Target="../ctrlProps/ctrlProp251.xml"/><Relationship Id="rId20" Type="http://schemas.openxmlformats.org/officeDocument/2006/relationships/ctrlProp" Target="../ctrlProps/ctrlProp233.xml"/><Relationship Id="rId41" Type="http://schemas.openxmlformats.org/officeDocument/2006/relationships/ctrlProp" Target="../ctrlProps/ctrlProp254.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267.xml"/><Relationship Id="rId18" Type="http://schemas.openxmlformats.org/officeDocument/2006/relationships/ctrlProp" Target="../ctrlProps/ctrlProp272.xml"/><Relationship Id="rId26" Type="http://schemas.openxmlformats.org/officeDocument/2006/relationships/ctrlProp" Target="../ctrlProps/ctrlProp280.xml"/><Relationship Id="rId39" Type="http://schemas.openxmlformats.org/officeDocument/2006/relationships/ctrlProp" Target="../ctrlProps/ctrlProp293.xml"/><Relationship Id="rId21" Type="http://schemas.openxmlformats.org/officeDocument/2006/relationships/ctrlProp" Target="../ctrlProps/ctrlProp275.xml"/><Relationship Id="rId34" Type="http://schemas.openxmlformats.org/officeDocument/2006/relationships/ctrlProp" Target="../ctrlProps/ctrlProp288.xml"/><Relationship Id="rId42" Type="http://schemas.openxmlformats.org/officeDocument/2006/relationships/comments" Target="../comments5.xml"/><Relationship Id="rId7" Type="http://schemas.openxmlformats.org/officeDocument/2006/relationships/ctrlProp" Target="../ctrlProps/ctrlProp261.xml"/><Relationship Id="rId2" Type="http://schemas.openxmlformats.org/officeDocument/2006/relationships/drawing" Target="../drawings/drawing8.xml"/><Relationship Id="rId16" Type="http://schemas.openxmlformats.org/officeDocument/2006/relationships/ctrlProp" Target="../ctrlProps/ctrlProp270.xml"/><Relationship Id="rId20" Type="http://schemas.openxmlformats.org/officeDocument/2006/relationships/ctrlProp" Target="../ctrlProps/ctrlProp274.xml"/><Relationship Id="rId29" Type="http://schemas.openxmlformats.org/officeDocument/2006/relationships/ctrlProp" Target="../ctrlProps/ctrlProp283.xml"/><Relationship Id="rId41" Type="http://schemas.openxmlformats.org/officeDocument/2006/relationships/ctrlProp" Target="../ctrlProps/ctrlProp295.xml"/><Relationship Id="rId1" Type="http://schemas.openxmlformats.org/officeDocument/2006/relationships/printerSettings" Target="../printerSettings/printerSettings12.bin"/><Relationship Id="rId6" Type="http://schemas.openxmlformats.org/officeDocument/2006/relationships/ctrlProp" Target="../ctrlProps/ctrlProp260.xml"/><Relationship Id="rId11" Type="http://schemas.openxmlformats.org/officeDocument/2006/relationships/ctrlProp" Target="../ctrlProps/ctrlProp265.xml"/><Relationship Id="rId24" Type="http://schemas.openxmlformats.org/officeDocument/2006/relationships/ctrlProp" Target="../ctrlProps/ctrlProp278.xml"/><Relationship Id="rId32" Type="http://schemas.openxmlformats.org/officeDocument/2006/relationships/ctrlProp" Target="../ctrlProps/ctrlProp286.xml"/><Relationship Id="rId37" Type="http://schemas.openxmlformats.org/officeDocument/2006/relationships/ctrlProp" Target="../ctrlProps/ctrlProp291.xml"/><Relationship Id="rId40" Type="http://schemas.openxmlformats.org/officeDocument/2006/relationships/ctrlProp" Target="../ctrlProps/ctrlProp294.xml"/><Relationship Id="rId5" Type="http://schemas.openxmlformats.org/officeDocument/2006/relationships/ctrlProp" Target="../ctrlProps/ctrlProp259.xml"/><Relationship Id="rId15" Type="http://schemas.openxmlformats.org/officeDocument/2006/relationships/ctrlProp" Target="../ctrlProps/ctrlProp269.xml"/><Relationship Id="rId23" Type="http://schemas.openxmlformats.org/officeDocument/2006/relationships/ctrlProp" Target="../ctrlProps/ctrlProp277.xml"/><Relationship Id="rId28" Type="http://schemas.openxmlformats.org/officeDocument/2006/relationships/ctrlProp" Target="../ctrlProps/ctrlProp282.xml"/><Relationship Id="rId36" Type="http://schemas.openxmlformats.org/officeDocument/2006/relationships/ctrlProp" Target="../ctrlProps/ctrlProp290.xml"/><Relationship Id="rId10" Type="http://schemas.openxmlformats.org/officeDocument/2006/relationships/ctrlProp" Target="../ctrlProps/ctrlProp264.xml"/><Relationship Id="rId19" Type="http://schemas.openxmlformats.org/officeDocument/2006/relationships/ctrlProp" Target="../ctrlProps/ctrlProp273.xml"/><Relationship Id="rId31" Type="http://schemas.openxmlformats.org/officeDocument/2006/relationships/ctrlProp" Target="../ctrlProps/ctrlProp285.xml"/><Relationship Id="rId4" Type="http://schemas.openxmlformats.org/officeDocument/2006/relationships/ctrlProp" Target="../ctrlProps/ctrlProp258.xml"/><Relationship Id="rId9" Type="http://schemas.openxmlformats.org/officeDocument/2006/relationships/ctrlProp" Target="../ctrlProps/ctrlProp263.xml"/><Relationship Id="rId14" Type="http://schemas.openxmlformats.org/officeDocument/2006/relationships/ctrlProp" Target="../ctrlProps/ctrlProp268.xml"/><Relationship Id="rId22" Type="http://schemas.openxmlformats.org/officeDocument/2006/relationships/ctrlProp" Target="../ctrlProps/ctrlProp276.xml"/><Relationship Id="rId27" Type="http://schemas.openxmlformats.org/officeDocument/2006/relationships/ctrlProp" Target="../ctrlProps/ctrlProp281.xml"/><Relationship Id="rId30" Type="http://schemas.openxmlformats.org/officeDocument/2006/relationships/ctrlProp" Target="../ctrlProps/ctrlProp284.xml"/><Relationship Id="rId35" Type="http://schemas.openxmlformats.org/officeDocument/2006/relationships/ctrlProp" Target="../ctrlProps/ctrlProp289.xml"/><Relationship Id="rId8" Type="http://schemas.openxmlformats.org/officeDocument/2006/relationships/ctrlProp" Target="../ctrlProps/ctrlProp262.xml"/><Relationship Id="rId3" Type="http://schemas.openxmlformats.org/officeDocument/2006/relationships/vmlDrawing" Target="../drawings/vmlDrawing8.vml"/><Relationship Id="rId12" Type="http://schemas.openxmlformats.org/officeDocument/2006/relationships/ctrlProp" Target="../ctrlProps/ctrlProp266.xml"/><Relationship Id="rId17" Type="http://schemas.openxmlformats.org/officeDocument/2006/relationships/ctrlProp" Target="../ctrlProps/ctrlProp271.xml"/><Relationship Id="rId25" Type="http://schemas.openxmlformats.org/officeDocument/2006/relationships/ctrlProp" Target="../ctrlProps/ctrlProp279.xml"/><Relationship Id="rId33" Type="http://schemas.openxmlformats.org/officeDocument/2006/relationships/ctrlProp" Target="../ctrlProps/ctrlProp287.xml"/><Relationship Id="rId38" Type="http://schemas.openxmlformats.org/officeDocument/2006/relationships/ctrlProp" Target="../ctrlProps/ctrlProp292.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9.vml"/><Relationship Id="rId7" Type="http://schemas.openxmlformats.org/officeDocument/2006/relationships/table" Target="../tables/table4.xml"/><Relationship Id="rId12" Type="http://schemas.microsoft.com/office/2017/10/relationships/threadedComment" Target="../threadedComments/threadedComment1.xml"/><Relationship Id="rId2" Type="http://schemas.openxmlformats.org/officeDocument/2006/relationships/drawing" Target="../drawings/drawing9.xml"/><Relationship Id="rId1" Type="http://schemas.openxmlformats.org/officeDocument/2006/relationships/printerSettings" Target="../printerSettings/printerSettings13.bin"/><Relationship Id="rId6" Type="http://schemas.openxmlformats.org/officeDocument/2006/relationships/table" Target="../tables/table3.xml"/><Relationship Id="rId11" Type="http://schemas.openxmlformats.org/officeDocument/2006/relationships/comments" Target="../comments6.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_rels/sheet14.xml.rels><?xml version="1.0" encoding="UTF-8" standalone="yes"?>
<Relationships xmlns="http://schemas.openxmlformats.org/package/2006/relationships"><Relationship Id="rId8" Type="http://schemas.openxmlformats.org/officeDocument/2006/relationships/table" Target="../tables/table12.xml"/><Relationship Id="rId3" Type="http://schemas.openxmlformats.org/officeDocument/2006/relationships/vmlDrawing" Target="../drawings/vmlDrawing10.vml"/><Relationship Id="rId7" Type="http://schemas.openxmlformats.org/officeDocument/2006/relationships/table" Target="../tables/table11.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table" Target="../tables/table10.xml"/><Relationship Id="rId11" Type="http://schemas.microsoft.com/office/2017/10/relationships/threadedComment" Target="../threadedComments/threadedComment2.xml"/><Relationship Id="rId5" Type="http://schemas.openxmlformats.org/officeDocument/2006/relationships/table" Target="../tables/table9.xml"/><Relationship Id="rId10" Type="http://schemas.openxmlformats.org/officeDocument/2006/relationships/comments" Target="../comments7.xml"/><Relationship Id="rId4" Type="http://schemas.openxmlformats.org/officeDocument/2006/relationships/table" Target="../tables/table8.xml"/><Relationship Id="rId9"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vmlDrawing" Target="../drawings/vmlDrawing11.vml"/><Relationship Id="rId7" Type="http://schemas.openxmlformats.org/officeDocument/2006/relationships/table" Target="../tables/table17.xml"/><Relationship Id="rId2" Type="http://schemas.openxmlformats.org/officeDocument/2006/relationships/drawing" Target="../drawings/drawing11.xml"/><Relationship Id="rId1" Type="http://schemas.openxmlformats.org/officeDocument/2006/relationships/printerSettings" Target="../printerSettings/printerSettings15.bin"/><Relationship Id="rId6" Type="http://schemas.openxmlformats.org/officeDocument/2006/relationships/table" Target="../tables/table16.xml"/><Relationship Id="rId11" Type="http://schemas.microsoft.com/office/2017/10/relationships/threadedComment" Target="../threadedComments/threadedComment3.xml"/><Relationship Id="rId5" Type="http://schemas.openxmlformats.org/officeDocument/2006/relationships/table" Target="../tables/table15.xml"/><Relationship Id="rId10" Type="http://schemas.openxmlformats.org/officeDocument/2006/relationships/comments" Target="../comments8.xml"/><Relationship Id="rId4" Type="http://schemas.openxmlformats.org/officeDocument/2006/relationships/table" Target="../tables/table14.xml"/><Relationship Id="rId9" Type="http://schemas.openxmlformats.org/officeDocument/2006/relationships/table" Target="../tables/table19.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8" Type="http://schemas.openxmlformats.org/officeDocument/2006/relationships/ctrlProp" Target="../ctrlProps/ctrlProp4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85.xml"/><Relationship Id="rId20" Type="http://schemas.openxmlformats.org/officeDocument/2006/relationships/ctrlProp" Target="../ctrlProps/ctrlProp89.xml"/><Relationship Id="rId29" Type="http://schemas.openxmlformats.org/officeDocument/2006/relationships/ctrlProp" Target="../ctrlProps/ctrlProp98.xml"/><Relationship Id="rId1" Type="http://schemas.openxmlformats.org/officeDocument/2006/relationships/printerSettings" Target="../printerSettings/printerSettings3.bin"/><Relationship Id="rId6" Type="http://schemas.openxmlformats.org/officeDocument/2006/relationships/ctrlProp" Target="../ctrlProps/ctrlProp7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8" Type="http://schemas.openxmlformats.org/officeDocument/2006/relationships/ctrlProp" Target="../ctrlProps/ctrlProp77.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8.xml"/><Relationship Id="rId18" Type="http://schemas.openxmlformats.org/officeDocument/2006/relationships/ctrlProp" Target="../ctrlProps/ctrlProp123.xml"/><Relationship Id="rId26" Type="http://schemas.openxmlformats.org/officeDocument/2006/relationships/ctrlProp" Target="../ctrlProps/ctrlProp131.xml"/><Relationship Id="rId39" Type="http://schemas.openxmlformats.org/officeDocument/2006/relationships/ctrlProp" Target="../ctrlProps/ctrlProp144.xml"/><Relationship Id="rId21" Type="http://schemas.openxmlformats.org/officeDocument/2006/relationships/ctrlProp" Target="../ctrlProps/ctrlProp126.xml"/><Relationship Id="rId34" Type="http://schemas.openxmlformats.org/officeDocument/2006/relationships/ctrlProp" Target="../ctrlProps/ctrlProp139.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33" Type="http://schemas.openxmlformats.org/officeDocument/2006/relationships/ctrlProp" Target="../ctrlProps/ctrlProp138.xml"/><Relationship Id="rId38" Type="http://schemas.openxmlformats.org/officeDocument/2006/relationships/ctrlProp" Target="../ctrlProps/ctrlProp143.xml"/><Relationship Id="rId2" Type="http://schemas.openxmlformats.org/officeDocument/2006/relationships/drawing" Target="../drawings/drawing4.xml"/><Relationship Id="rId16" Type="http://schemas.openxmlformats.org/officeDocument/2006/relationships/ctrlProp" Target="../ctrlProps/ctrlProp121.xml"/><Relationship Id="rId20" Type="http://schemas.openxmlformats.org/officeDocument/2006/relationships/ctrlProp" Target="../ctrlProps/ctrlProp125.xml"/><Relationship Id="rId29" Type="http://schemas.openxmlformats.org/officeDocument/2006/relationships/ctrlProp" Target="../ctrlProps/ctrlProp134.xml"/><Relationship Id="rId1" Type="http://schemas.openxmlformats.org/officeDocument/2006/relationships/printerSettings" Target="../printerSettings/printerSettings4.bin"/><Relationship Id="rId6" Type="http://schemas.openxmlformats.org/officeDocument/2006/relationships/ctrlProp" Target="../ctrlProps/ctrlProp111.xml"/><Relationship Id="rId11" Type="http://schemas.openxmlformats.org/officeDocument/2006/relationships/ctrlProp" Target="../ctrlProps/ctrlProp116.xml"/><Relationship Id="rId24" Type="http://schemas.openxmlformats.org/officeDocument/2006/relationships/ctrlProp" Target="../ctrlProps/ctrlProp129.xml"/><Relationship Id="rId32" Type="http://schemas.openxmlformats.org/officeDocument/2006/relationships/ctrlProp" Target="../ctrlProps/ctrlProp137.xml"/><Relationship Id="rId37" Type="http://schemas.openxmlformats.org/officeDocument/2006/relationships/ctrlProp" Target="../ctrlProps/ctrlProp142.xml"/><Relationship Id="rId40" Type="http://schemas.openxmlformats.org/officeDocument/2006/relationships/comments" Target="../comments1.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28" Type="http://schemas.openxmlformats.org/officeDocument/2006/relationships/ctrlProp" Target="../ctrlProps/ctrlProp133.xml"/><Relationship Id="rId36" Type="http://schemas.openxmlformats.org/officeDocument/2006/relationships/ctrlProp" Target="../ctrlProps/ctrlProp141.xml"/><Relationship Id="rId10" Type="http://schemas.openxmlformats.org/officeDocument/2006/relationships/ctrlProp" Target="../ctrlProps/ctrlProp115.xml"/><Relationship Id="rId19" Type="http://schemas.openxmlformats.org/officeDocument/2006/relationships/ctrlProp" Target="../ctrlProps/ctrlProp124.xml"/><Relationship Id="rId31" Type="http://schemas.openxmlformats.org/officeDocument/2006/relationships/ctrlProp" Target="../ctrlProps/ctrlProp136.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 Id="rId27" Type="http://schemas.openxmlformats.org/officeDocument/2006/relationships/ctrlProp" Target="../ctrlProps/ctrlProp132.xml"/><Relationship Id="rId30" Type="http://schemas.openxmlformats.org/officeDocument/2006/relationships/ctrlProp" Target="../ctrlProps/ctrlProp135.xml"/><Relationship Id="rId35" Type="http://schemas.openxmlformats.org/officeDocument/2006/relationships/ctrlProp" Target="../ctrlProps/ctrlProp140.xml"/><Relationship Id="rId8" Type="http://schemas.openxmlformats.org/officeDocument/2006/relationships/ctrlProp" Target="../ctrlProps/ctrlProp113.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9" Type="http://schemas.openxmlformats.org/officeDocument/2006/relationships/ctrlProp" Target="../ctrlProps/ctrlProp180.xml"/><Relationship Id="rId21" Type="http://schemas.openxmlformats.org/officeDocument/2006/relationships/ctrlProp" Target="../ctrlProps/ctrlProp162.xml"/><Relationship Id="rId34" Type="http://schemas.openxmlformats.org/officeDocument/2006/relationships/ctrlProp" Target="../ctrlProps/ctrlProp175.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33" Type="http://schemas.openxmlformats.org/officeDocument/2006/relationships/ctrlProp" Target="../ctrlProps/ctrlProp174.xml"/><Relationship Id="rId38" Type="http://schemas.openxmlformats.org/officeDocument/2006/relationships/ctrlProp" Target="../ctrlProps/ctrlProp179.xml"/><Relationship Id="rId2" Type="http://schemas.openxmlformats.org/officeDocument/2006/relationships/drawing" Target="../drawings/drawing5.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1" Type="http://schemas.openxmlformats.org/officeDocument/2006/relationships/printerSettings" Target="../printerSettings/printerSettings9.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32" Type="http://schemas.openxmlformats.org/officeDocument/2006/relationships/ctrlProp" Target="../ctrlProps/ctrlProp173.xml"/><Relationship Id="rId37" Type="http://schemas.openxmlformats.org/officeDocument/2006/relationships/ctrlProp" Target="../ctrlProps/ctrlProp178.xml"/><Relationship Id="rId40" Type="http://schemas.openxmlformats.org/officeDocument/2006/relationships/comments" Target="../comments2.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36" Type="http://schemas.openxmlformats.org/officeDocument/2006/relationships/ctrlProp" Target="../ctrlProps/ctrlProp177.xml"/><Relationship Id="rId10" Type="http://schemas.openxmlformats.org/officeDocument/2006/relationships/ctrlProp" Target="../ctrlProps/ctrlProp151.xml"/><Relationship Id="rId19" Type="http://schemas.openxmlformats.org/officeDocument/2006/relationships/ctrlProp" Target="../ctrlProps/ctrlProp160.xml"/><Relationship Id="rId31" Type="http://schemas.openxmlformats.org/officeDocument/2006/relationships/ctrlProp" Target="../ctrlProps/ctrlProp172.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 Id="rId30" Type="http://schemas.openxmlformats.org/officeDocument/2006/relationships/ctrlProp" Target="../ctrlProps/ctrlProp171.xml"/><Relationship Id="rId35" Type="http://schemas.openxmlformats.org/officeDocument/2006/relationships/ctrlProp" Target="../ctrlProps/ctrlProp176.xml"/><Relationship Id="rId8" Type="http://schemas.openxmlformats.org/officeDocument/2006/relationships/ctrlProp" Target="../ctrlProps/ctrlProp149.xml"/><Relationship Id="rId3"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M124"/>
  <sheetViews>
    <sheetView showZeros="0" tabSelected="1" zoomScale="85" zoomScaleNormal="85" workbookViewId="0">
      <selection activeCell="H4" sqref="H4"/>
    </sheetView>
  </sheetViews>
  <sheetFormatPr defaultColWidth="9.08984375" defaultRowHeight="14.5"/>
  <cols>
    <col min="1" max="1" width="29" customWidth="1"/>
    <col min="2" max="2" width="20.36328125" customWidth="1"/>
    <col min="3" max="3" width="18.7265625" customWidth="1"/>
    <col min="4" max="4" width="23.81640625" customWidth="1"/>
    <col min="5" max="5" width="20" customWidth="1"/>
    <col min="6" max="6" width="17.7265625" customWidth="1"/>
    <col min="7" max="7" width="16.6328125" customWidth="1"/>
    <col min="8" max="8" width="13" customWidth="1"/>
    <col min="9" max="9" width="11.7265625" customWidth="1"/>
    <col min="11" max="11" width="9" customWidth="1"/>
  </cols>
  <sheetData>
    <row r="1" spans="1:8" ht="18.5" thickBot="1">
      <c r="A1" s="271" t="s">
        <v>0</v>
      </c>
      <c r="B1" s="272"/>
      <c r="C1" s="272"/>
      <c r="D1" s="272"/>
      <c r="E1" s="272"/>
      <c r="F1" s="272"/>
      <c r="G1" s="272"/>
      <c r="H1" s="273"/>
    </row>
    <row r="2" spans="1:8" ht="15" thickBot="1">
      <c r="A2" s="1" t="s">
        <v>1</v>
      </c>
      <c r="B2" s="274"/>
      <c r="C2" s="275"/>
      <c r="D2" s="275"/>
      <c r="E2" s="2" t="s">
        <v>2</v>
      </c>
      <c r="F2" s="150"/>
      <c r="G2" s="2" t="s">
        <v>3</v>
      </c>
      <c r="H2" s="151"/>
    </row>
    <row r="3" spans="1:8">
      <c r="A3" s="3"/>
      <c r="B3" s="4"/>
      <c r="C3" s="4"/>
      <c r="D3" s="4"/>
      <c r="E3" s="5"/>
      <c r="F3" s="5"/>
      <c r="G3" s="5"/>
      <c r="H3" s="6"/>
    </row>
    <row r="4" spans="1:8">
      <c r="A4" s="7" t="s">
        <v>4</v>
      </c>
      <c r="B4" s="152"/>
      <c r="C4" s="152"/>
      <c r="D4" s="152"/>
      <c r="E4" s="5"/>
      <c r="F4" s="5" t="s">
        <v>5</v>
      </c>
      <c r="G4" s="8"/>
      <c r="H4" s="9"/>
    </row>
    <row r="5" spans="1:8" ht="15" thickBot="1">
      <c r="A5" s="3"/>
      <c r="B5" s="4"/>
      <c r="C5" s="4"/>
      <c r="D5" s="4"/>
      <c r="E5" s="5"/>
      <c r="F5" s="5"/>
      <c r="G5" s="5"/>
      <c r="H5" s="6"/>
    </row>
    <row r="6" spans="1:8" ht="15" thickBot="1">
      <c r="A6" s="276" t="s">
        <v>6</v>
      </c>
      <c r="B6" s="277"/>
      <c r="C6" s="277"/>
      <c r="D6" s="277"/>
      <c r="E6" s="277"/>
      <c r="F6" s="277"/>
      <c r="G6" s="277"/>
      <c r="H6" s="278"/>
    </row>
    <row r="7" spans="1:8">
      <c r="A7" s="10" t="s">
        <v>7</v>
      </c>
      <c r="B7" s="279"/>
      <c r="C7" s="280"/>
      <c r="D7" s="280"/>
      <c r="E7" s="280"/>
      <c r="F7" s="280"/>
      <c r="G7" s="11" t="s">
        <v>8</v>
      </c>
      <c r="H7" s="153"/>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54"/>
      <c r="C10" s="154"/>
      <c r="D10" s="154"/>
      <c r="E10" s="22"/>
      <c r="F10" s="154"/>
      <c r="G10" s="23"/>
      <c r="H10" s="155"/>
    </row>
    <row r="11" spans="1:8">
      <c r="A11" s="21"/>
      <c r="B11" s="23"/>
      <c r="C11" s="23"/>
      <c r="D11" s="23"/>
      <c r="E11" s="23"/>
      <c r="F11" s="23"/>
      <c r="G11" s="23"/>
      <c r="H11" s="6"/>
    </row>
    <row r="12" spans="1:8">
      <c r="A12" s="24" t="s">
        <v>15</v>
      </c>
      <c r="B12" s="25"/>
      <c r="C12" s="26" t="s">
        <v>16</v>
      </c>
      <c r="D12" s="23"/>
      <c r="E12" s="23"/>
      <c r="F12" s="23"/>
      <c r="G12" s="27" t="s">
        <v>17</v>
      </c>
      <c r="H12" s="28"/>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56"/>
      <c r="C16" s="5"/>
      <c r="D16" s="38" t="s">
        <v>20</v>
      </c>
      <c r="E16" s="156"/>
      <c r="F16" s="39"/>
      <c r="G16" s="5"/>
      <c r="H16" s="6"/>
    </row>
    <row r="17" spans="1:13">
      <c r="A17" s="24"/>
      <c r="B17" s="5"/>
      <c r="C17" s="5"/>
      <c r="D17" s="31"/>
      <c r="E17" s="39"/>
      <c r="F17" s="39"/>
      <c r="G17" s="5"/>
      <c r="H17" s="6" t="s">
        <v>508</v>
      </c>
    </row>
    <row r="18" spans="1:13">
      <c r="A18" s="24" t="s">
        <v>21</v>
      </c>
      <c r="B18" s="40"/>
      <c r="C18" s="40"/>
      <c r="D18" s="31"/>
      <c r="E18" s="41" t="s">
        <v>22</v>
      </c>
      <c r="F18" s="157"/>
      <c r="G18" s="157"/>
      <c r="H18" s="25"/>
    </row>
    <row r="19" spans="1:13">
      <c r="A19" s="33"/>
      <c r="B19" s="42"/>
      <c r="C19" s="42"/>
      <c r="D19" s="42"/>
      <c r="E19" s="42"/>
      <c r="F19" s="42"/>
      <c r="G19" s="43"/>
      <c r="H19" s="44"/>
    </row>
    <row r="20" spans="1:13">
      <c r="A20" s="33" t="s">
        <v>23</v>
      </c>
      <c r="B20" s="40"/>
      <c r="C20" s="40"/>
      <c r="D20" s="40"/>
      <c r="E20" s="45" t="s">
        <v>24</v>
      </c>
      <c r="F20" s="46"/>
      <c r="G20" s="46"/>
      <c r="H20" s="47"/>
    </row>
    <row r="21" spans="1:13">
      <c r="A21" s="33"/>
      <c r="B21" s="42"/>
      <c r="C21" s="48"/>
      <c r="D21" s="42"/>
      <c r="E21" s="42"/>
      <c r="F21" s="42"/>
      <c r="G21" s="43"/>
      <c r="H21" s="44"/>
    </row>
    <row r="22" spans="1:13">
      <c r="A22" s="33" t="s">
        <v>25</v>
      </c>
      <c r="B22" s="158"/>
      <c r="C22" s="158"/>
      <c r="D22" s="158"/>
      <c r="E22" s="158"/>
      <c r="F22" s="158"/>
      <c r="G22" s="27" t="s">
        <v>26</v>
      </c>
      <c r="H22" s="159"/>
    </row>
    <row r="23" spans="1:13">
      <c r="A23" s="50" t="s">
        <v>27</v>
      </c>
      <c r="B23" s="160">
        <v>0</v>
      </c>
      <c r="C23" s="160">
        <v>0</v>
      </c>
      <c r="D23" s="160">
        <v>0</v>
      </c>
      <c r="E23" s="160">
        <v>0</v>
      </c>
      <c r="F23" s="160">
        <v>0</v>
      </c>
      <c r="G23" s="51"/>
      <c r="H23" s="161">
        <v>0</v>
      </c>
    </row>
    <row r="24" spans="1:13">
      <c r="A24" s="50"/>
      <c r="B24" s="52"/>
      <c r="C24" s="52"/>
      <c r="D24" s="52"/>
      <c r="E24" s="52"/>
      <c r="F24" s="52"/>
      <c r="G24" s="52"/>
      <c r="H24" s="6"/>
    </row>
    <row r="25" spans="1:13">
      <c r="A25" s="53" t="s">
        <v>28</v>
      </c>
      <c r="B25" s="54"/>
      <c r="C25" s="54"/>
      <c r="D25" s="54"/>
      <c r="E25" s="54"/>
      <c r="F25" s="54"/>
      <c r="G25" s="54"/>
      <c r="H25" s="6"/>
    </row>
    <row r="26" spans="1:13">
      <c r="A26" s="24" t="s">
        <v>29</v>
      </c>
      <c r="B26" s="162">
        <v>0</v>
      </c>
      <c r="C26" s="56" t="s">
        <v>30</v>
      </c>
      <c r="D26" s="54"/>
      <c r="E26" s="54"/>
      <c r="F26" s="54"/>
      <c r="G26" s="54"/>
      <c r="H26" s="6"/>
    </row>
    <row r="27" spans="1:13" ht="14.25" customHeight="1">
      <c r="A27" s="281" t="s">
        <v>31</v>
      </c>
      <c r="B27" s="55"/>
      <c r="C27" s="56"/>
      <c r="D27" s="54"/>
      <c r="E27" s="54"/>
      <c r="F27" s="54"/>
      <c r="G27" s="54"/>
      <c r="H27" s="6"/>
    </row>
    <row r="28" spans="1:13">
      <c r="A28" s="281"/>
      <c r="B28" s="176"/>
      <c r="C28" s="56"/>
      <c r="D28" s="54"/>
      <c r="E28" s="54"/>
      <c r="F28" s="54"/>
      <c r="G28" s="54"/>
      <c r="H28" s="6"/>
    </row>
    <row r="29" spans="1:13" ht="15" thickBot="1">
      <c r="A29" s="57"/>
      <c r="B29" s="58"/>
      <c r="C29" s="59"/>
      <c r="D29" s="58"/>
      <c r="E29" s="58"/>
      <c r="F29" s="58"/>
      <c r="G29" s="58"/>
      <c r="H29" s="60"/>
      <c r="I29" s="174"/>
      <c r="J29" s="174"/>
      <c r="K29" s="174"/>
      <c r="L29" s="174"/>
    </row>
    <row r="30" spans="1:13" ht="15" thickBot="1">
      <c r="A30" s="276" t="s">
        <v>32</v>
      </c>
      <c r="B30" s="282"/>
      <c r="C30" s="277"/>
      <c r="D30" s="277"/>
      <c r="E30" s="277"/>
      <c r="F30" s="277"/>
      <c r="G30" s="277"/>
      <c r="H30" s="278"/>
      <c r="I30" s="174"/>
      <c r="J30" s="174"/>
      <c r="K30" s="174"/>
      <c r="L30" s="174"/>
    </row>
    <row r="31" spans="1:13">
      <c r="A31" s="61"/>
      <c r="B31" s="62"/>
      <c r="C31" s="62"/>
      <c r="D31" s="62"/>
      <c r="E31" s="62"/>
      <c r="F31" s="62"/>
      <c r="G31" s="62"/>
      <c r="H31" s="63"/>
      <c r="I31" s="174"/>
      <c r="J31" s="174"/>
      <c r="K31" s="174"/>
      <c r="L31" s="174"/>
    </row>
    <row r="32" spans="1:13">
      <c r="A32" s="64" t="s">
        <v>33</v>
      </c>
      <c r="B32" s="65"/>
      <c r="C32" s="66">
        <f>B12</f>
        <v>0</v>
      </c>
      <c r="D32" s="5"/>
      <c r="E32" s="54"/>
      <c r="F32" s="54"/>
      <c r="G32" s="54"/>
      <c r="H32" s="6"/>
      <c r="I32" s="174"/>
      <c r="J32" s="174"/>
      <c r="K32" s="174"/>
      <c r="L32" s="174"/>
      <c r="M32" s="148"/>
    </row>
    <row r="33" spans="1:13">
      <c r="A33" s="64" t="s">
        <v>34</v>
      </c>
      <c r="B33" s="67" t="s">
        <v>35</v>
      </c>
      <c r="C33" s="68">
        <f>B23+C23+D23+E23+F23+H23</f>
        <v>0</v>
      </c>
      <c r="D33" s="26" t="s">
        <v>36</v>
      </c>
      <c r="E33" s="69"/>
      <c r="F33" s="69"/>
      <c r="G33" s="5"/>
      <c r="H33" s="6"/>
      <c r="I33" s="174"/>
      <c r="J33" s="174"/>
      <c r="K33" s="174"/>
      <c r="L33" s="174"/>
      <c r="M33" s="148"/>
    </row>
    <row r="34" spans="1:13">
      <c r="A34" s="64" t="s">
        <v>37</v>
      </c>
      <c r="B34" s="70" t="s">
        <v>35</v>
      </c>
      <c r="C34" s="71">
        <f>$B$26</f>
        <v>0</v>
      </c>
      <c r="D34" s="26" t="s">
        <v>38</v>
      </c>
      <c r="E34" s="69"/>
      <c r="F34" s="69"/>
      <c r="G34" s="5"/>
      <c r="H34" s="6"/>
      <c r="I34" s="148"/>
      <c r="J34" s="148"/>
      <c r="K34" s="148"/>
      <c r="L34" s="148"/>
      <c r="M34" s="148"/>
    </row>
    <row r="35" spans="1:13">
      <c r="A35" s="33" t="s">
        <v>39</v>
      </c>
      <c r="B35" s="72" t="s">
        <v>40</v>
      </c>
      <c r="C35" s="73">
        <f>C32-C33-C34</f>
        <v>0</v>
      </c>
      <c r="D35" s="69"/>
      <c r="E35" s="69"/>
      <c r="F35" s="69"/>
      <c r="G35" s="5"/>
      <c r="H35" s="6"/>
      <c r="I35" s="149">
        <f>0.25*C35</f>
        <v>0</v>
      </c>
      <c r="J35" s="148"/>
      <c r="K35" s="148" t="s">
        <v>41</v>
      </c>
      <c r="L35" s="148"/>
      <c r="M35" s="148"/>
    </row>
    <row r="36" spans="1:13" ht="15" thickBot="1">
      <c r="A36" s="64"/>
      <c r="B36" s="65"/>
      <c r="C36" s="74"/>
      <c r="D36" s="69"/>
      <c r="E36" s="69"/>
      <c r="F36" s="69"/>
      <c r="G36" s="5"/>
      <c r="H36" s="6"/>
      <c r="I36" s="148"/>
      <c r="J36" s="148"/>
      <c r="K36" s="148"/>
      <c r="L36" s="148"/>
      <c r="M36" s="148"/>
    </row>
    <row r="37" spans="1:13">
      <c r="A37" s="283" t="s">
        <v>42</v>
      </c>
      <c r="B37" s="282"/>
      <c r="C37" s="282"/>
      <c r="D37" s="282"/>
      <c r="E37" s="282"/>
      <c r="F37" s="282"/>
      <c r="G37" s="282"/>
      <c r="H37" s="284"/>
      <c r="I37" s="148"/>
      <c r="J37" s="148"/>
      <c r="K37" s="148"/>
      <c r="L37" s="148"/>
    </row>
    <row r="38" spans="1:13" ht="25">
      <c r="A38" s="75"/>
      <c r="B38" s="285" t="s">
        <v>43</v>
      </c>
      <c r="C38" s="286"/>
      <c r="D38" s="178" t="s">
        <v>44</v>
      </c>
      <c r="E38" s="179" t="s">
        <v>45</v>
      </c>
      <c r="F38" s="76" t="s">
        <v>46</v>
      </c>
      <c r="G38" s="287" t="s">
        <v>47</v>
      </c>
      <c r="H38" s="288"/>
      <c r="I38" s="148"/>
      <c r="J38" s="148"/>
      <c r="K38" s="148"/>
      <c r="L38" s="148"/>
    </row>
    <row r="39" spans="1:13">
      <c r="A39" s="77">
        <v>1</v>
      </c>
      <c r="B39" s="289"/>
      <c r="C39" s="290"/>
      <c r="D39" s="163">
        <v>0</v>
      </c>
      <c r="E39" s="163">
        <v>0</v>
      </c>
      <c r="F39" s="146" t="str">
        <f>IF(E39&gt;0,(IFERROR(VLOOKUP(E10,'VLOOKUP 1'!$A$28:$B$36,2,FALSE),"")),"")</f>
        <v/>
      </c>
      <c r="G39" s="291">
        <f>SUM(D39:E39)</f>
        <v>0</v>
      </c>
      <c r="H39" s="292"/>
      <c r="I39" s="174"/>
      <c r="J39" s="174"/>
      <c r="K39" s="174"/>
      <c r="L39" s="174"/>
    </row>
    <row r="40" spans="1:13">
      <c r="A40" s="77">
        <v>2</v>
      </c>
      <c r="B40" s="289"/>
      <c r="C40" s="290"/>
      <c r="D40" s="163">
        <v>0</v>
      </c>
      <c r="E40" s="163">
        <v>0</v>
      </c>
      <c r="F40" s="146" t="str">
        <f>IF(E40&gt;0,(IFERROR(VLOOKUP(E10,'VLOOKUP 1'!$A$28:$B$36,2,FALSE),"")),"")</f>
        <v/>
      </c>
      <c r="G40" s="291">
        <f t="shared" ref="G40:G46" si="0">SUM(D40:E40)</f>
        <v>0</v>
      </c>
      <c r="H40" s="292"/>
    </row>
    <row r="41" spans="1:13">
      <c r="A41" s="77">
        <v>3</v>
      </c>
      <c r="B41" s="289"/>
      <c r="C41" s="290"/>
      <c r="D41" s="163">
        <v>0</v>
      </c>
      <c r="E41" s="163">
        <v>0</v>
      </c>
      <c r="F41" s="146" t="str">
        <f>IF(E41&gt;0,(IFERROR(VLOOKUP(E10,'VLOOKUP 1'!$A$28:$B$36,2,FALSE),"")),"")</f>
        <v/>
      </c>
      <c r="G41" s="291">
        <f>SUM(D41:E41)</f>
        <v>0</v>
      </c>
      <c r="H41" s="292"/>
    </row>
    <row r="42" spans="1:13">
      <c r="A42" s="77">
        <v>4</v>
      </c>
      <c r="B42" s="289"/>
      <c r="C42" s="290"/>
      <c r="D42" s="163">
        <v>0</v>
      </c>
      <c r="E42" s="163">
        <v>0</v>
      </c>
      <c r="F42" s="146" t="str">
        <f>IF(E42&gt;0,(IFERROR(VLOOKUP(E10,'VLOOKUP 1'!$A$28:$B$36,2,FALSE),"")),"")</f>
        <v/>
      </c>
      <c r="G42" s="291">
        <f t="shared" si="0"/>
        <v>0</v>
      </c>
      <c r="H42" s="292"/>
    </row>
    <row r="43" spans="1:13">
      <c r="A43" s="77">
        <v>5</v>
      </c>
      <c r="B43" s="289"/>
      <c r="C43" s="290"/>
      <c r="D43" s="163">
        <v>0</v>
      </c>
      <c r="E43" s="163">
        <v>0</v>
      </c>
      <c r="F43" s="146" t="str">
        <f>IF(E43&gt;0,(IFERROR(VLOOKUP(E10,'VLOOKUP 1'!$A$28:$B$36,2,FALSE),"")),"")</f>
        <v/>
      </c>
      <c r="G43" s="291">
        <f t="shared" si="0"/>
        <v>0</v>
      </c>
      <c r="H43" s="292"/>
    </row>
    <row r="44" spans="1:13">
      <c r="A44" s="77">
        <v>6</v>
      </c>
      <c r="B44" s="289"/>
      <c r="C44" s="290"/>
      <c r="D44" s="163">
        <v>0</v>
      </c>
      <c r="E44" s="163">
        <v>0</v>
      </c>
      <c r="F44" s="146" t="str">
        <f>IF(E44&gt;0,(IFERROR(VLOOKUP(E10,'VLOOKUP 1'!$A$28:$B$36,2,FALSE),"")),"")</f>
        <v/>
      </c>
      <c r="G44" s="291">
        <f t="shared" si="0"/>
        <v>0</v>
      </c>
      <c r="H44" s="292"/>
    </row>
    <row r="45" spans="1:13">
      <c r="A45" s="77">
        <v>7</v>
      </c>
      <c r="B45" s="289"/>
      <c r="C45" s="290"/>
      <c r="D45" s="163">
        <v>0</v>
      </c>
      <c r="E45" s="163">
        <v>0</v>
      </c>
      <c r="F45" s="146" t="str">
        <f>IF(E45&gt;0,(IFERROR(VLOOKUP(E10,'VLOOKUP 1'!$A$28:$B$36,2,FALSE),"")),"")</f>
        <v/>
      </c>
      <c r="G45" s="291">
        <f t="shared" si="0"/>
        <v>0</v>
      </c>
      <c r="H45" s="292"/>
    </row>
    <row r="46" spans="1:13">
      <c r="A46" s="77">
        <v>8</v>
      </c>
      <c r="B46" s="295"/>
      <c r="C46" s="296"/>
      <c r="D46" s="164">
        <v>0</v>
      </c>
      <c r="E46" s="164">
        <v>0</v>
      </c>
      <c r="F46" s="147" t="str">
        <f>IF(E46&gt;0,(IFERROR(VLOOKUP(E10,'VLOOKUP 1'!$A$28:$B$36,2,FALSE),"")),"")</f>
        <v/>
      </c>
      <c r="G46" s="297">
        <f t="shared" si="0"/>
        <v>0</v>
      </c>
      <c r="H46" s="298"/>
    </row>
    <row r="47" spans="1:13">
      <c r="A47" s="78"/>
      <c r="B47" s="299" t="s">
        <v>48</v>
      </c>
      <c r="C47" s="299"/>
      <c r="D47" s="299"/>
      <c r="E47" s="299"/>
      <c r="F47" s="299"/>
      <c r="G47" s="38" t="s">
        <v>49</v>
      </c>
      <c r="H47" s="79">
        <f>SUMIF($F$39:$F$46,"",$D$39:$D$46)+SUMIF($F$39:$F$46,"",$E$39:$E$46)+SUMIF(F39:F46,"No",G39:H46)</f>
        <v>0</v>
      </c>
    </row>
    <row r="48" spans="1:13">
      <c r="A48" s="80"/>
      <c r="B48" s="38"/>
      <c r="C48" s="38"/>
      <c r="D48" s="38"/>
      <c r="E48" s="38"/>
      <c r="F48" s="38" t="s">
        <v>50</v>
      </c>
      <c r="G48" s="38" t="s">
        <v>51</v>
      </c>
      <c r="H48" s="79">
        <f>SUMIF($F$39:$F$46,"Yes",$D$39:$D$46)+SUMIF($F$39:$F$46,"Yes",$E$39:$E$46)</f>
        <v>0</v>
      </c>
    </row>
    <row r="49" spans="1:8">
      <c r="A49" s="80"/>
      <c r="B49" s="38"/>
      <c r="C49" s="38"/>
      <c r="D49" s="38"/>
      <c r="E49" s="38"/>
      <c r="F49" s="38"/>
      <c r="G49" s="38"/>
      <c r="H49" s="81"/>
    </row>
    <row r="50" spans="1:8" ht="14.25" customHeight="1">
      <c r="A50" s="300" t="str">
        <f>$B$47</f>
        <v>Monthly total income for all occupants that do not have shelter component</v>
      </c>
      <c r="B50" s="301"/>
      <c r="C50" s="301"/>
      <c r="D50" s="82">
        <f>$H$47</f>
        <v>0</v>
      </c>
      <c r="E50" s="5" t="s">
        <v>49</v>
      </c>
      <c r="F50" s="5"/>
      <c r="G50" s="5"/>
      <c r="H50" s="6"/>
    </row>
    <row r="51" spans="1:8">
      <c r="A51" s="64" t="s">
        <v>17</v>
      </c>
      <c r="B51" s="5"/>
      <c r="C51" s="83"/>
      <c r="D51" s="84">
        <f>$H$12</f>
        <v>0</v>
      </c>
      <c r="E51" s="5" t="s">
        <v>52</v>
      </c>
      <c r="F51" s="5"/>
      <c r="G51" s="5"/>
      <c r="H51" s="6"/>
    </row>
    <row r="52" spans="1:8">
      <c r="A52" s="37" t="s">
        <v>53</v>
      </c>
      <c r="B52" s="5"/>
      <c r="C52" s="38" t="s">
        <v>54</v>
      </c>
      <c r="D52" s="85">
        <f>D50*D51</f>
        <v>0</v>
      </c>
      <c r="E52" s="5"/>
      <c r="F52" s="5"/>
      <c r="G52" s="5"/>
      <c r="H52" s="6"/>
    </row>
    <row r="53" spans="1:8" ht="15" thickBot="1">
      <c r="A53" s="86"/>
      <c r="B53" s="87"/>
      <c r="C53" s="87"/>
      <c r="D53" s="59"/>
      <c r="E53" s="59"/>
      <c r="F53" s="59"/>
      <c r="G53" s="59"/>
      <c r="H53" s="60"/>
    </row>
    <row r="54" spans="1:8">
      <c r="A54" s="302" t="s">
        <v>55</v>
      </c>
      <c r="B54" s="303"/>
      <c r="C54" s="303"/>
      <c r="D54" s="303"/>
      <c r="E54" s="303"/>
      <c r="F54" s="303"/>
      <c r="G54" s="88" t="str">
        <f>IF(H48&gt;0,"TO BE COMPLETED","LEAVE SECTION BLANK")</f>
        <v>LEAVE SECTION BLANK</v>
      </c>
      <c r="H54" s="177"/>
    </row>
    <row r="55" spans="1:8" ht="25.5" customHeight="1">
      <c r="A55" s="89"/>
      <c r="B55" s="285" t="s">
        <v>43</v>
      </c>
      <c r="C55" s="286"/>
      <c r="D55" s="76" t="s">
        <v>56</v>
      </c>
      <c r="E55" s="293" t="s">
        <v>57</v>
      </c>
      <c r="F55" s="294"/>
      <c r="G55" s="5"/>
      <c r="H55" s="6"/>
    </row>
    <row r="56" spans="1:8">
      <c r="A56" s="77">
        <v>1</v>
      </c>
      <c r="B56" s="304"/>
      <c r="C56" s="305"/>
      <c r="D56" s="165"/>
      <c r="E56" s="306">
        <v>0</v>
      </c>
      <c r="F56" s="307"/>
      <c r="G56" s="5"/>
      <c r="H56" s="6"/>
    </row>
    <row r="57" spans="1:8">
      <c r="A57" s="77">
        <v>2</v>
      </c>
      <c r="B57" s="304" t="str">
        <f>IF(F40="Yes",B40,"")</f>
        <v/>
      </c>
      <c r="C57" s="305"/>
      <c r="D57" s="165"/>
      <c r="E57" s="306">
        <v>0</v>
      </c>
      <c r="F57" s="307"/>
      <c r="G57" s="5"/>
      <c r="H57" s="6"/>
    </row>
    <row r="58" spans="1:8">
      <c r="A58" s="77">
        <v>3</v>
      </c>
      <c r="B58" s="304" t="str">
        <f>IF(F41="Yes",B41,"")</f>
        <v/>
      </c>
      <c r="C58" s="305"/>
      <c r="D58" s="165"/>
      <c r="E58" s="306">
        <v>0</v>
      </c>
      <c r="F58" s="307"/>
      <c r="G58" s="5"/>
      <c r="H58" s="6"/>
    </row>
    <row r="59" spans="1:8">
      <c r="A59" s="77">
        <v>4</v>
      </c>
      <c r="B59" s="304" t="str">
        <f t="shared" ref="B59:B63" si="1">IF(F42="Yes",B42,"")</f>
        <v/>
      </c>
      <c r="C59" s="305"/>
      <c r="D59" s="165"/>
      <c r="E59" s="306">
        <v>0</v>
      </c>
      <c r="F59" s="307"/>
      <c r="G59" s="5"/>
      <c r="H59" s="6"/>
    </row>
    <row r="60" spans="1:8">
      <c r="A60" s="77">
        <v>5</v>
      </c>
      <c r="B60" s="304" t="str">
        <f t="shared" si="1"/>
        <v/>
      </c>
      <c r="C60" s="305"/>
      <c r="D60" s="165"/>
      <c r="E60" s="306">
        <v>0</v>
      </c>
      <c r="F60" s="307"/>
      <c r="G60" s="5"/>
      <c r="H60" s="6"/>
    </row>
    <row r="61" spans="1:8">
      <c r="A61" s="77">
        <v>6</v>
      </c>
      <c r="B61" s="304" t="str">
        <f t="shared" si="1"/>
        <v/>
      </c>
      <c r="C61" s="305"/>
      <c r="D61" s="165"/>
      <c r="E61" s="306">
        <v>0</v>
      </c>
      <c r="F61" s="307"/>
      <c r="G61" s="5"/>
      <c r="H61" s="6"/>
    </row>
    <row r="62" spans="1:8">
      <c r="A62" s="77">
        <v>7</v>
      </c>
      <c r="B62" s="304" t="str">
        <f t="shared" si="1"/>
        <v/>
      </c>
      <c r="C62" s="305"/>
      <c r="D62" s="165"/>
      <c r="E62" s="306">
        <v>0</v>
      </c>
      <c r="F62" s="307"/>
      <c r="G62" s="5"/>
      <c r="H62" s="6"/>
    </row>
    <row r="63" spans="1:8">
      <c r="A63" s="78">
        <v>8</v>
      </c>
      <c r="B63" s="304" t="str">
        <f t="shared" si="1"/>
        <v/>
      </c>
      <c r="C63" s="305"/>
      <c r="D63" s="166"/>
      <c r="E63" s="308">
        <v>0</v>
      </c>
      <c r="F63" s="309"/>
      <c r="G63" s="5"/>
      <c r="H63" s="6"/>
    </row>
    <row r="64" spans="1:8">
      <c r="A64" s="80"/>
      <c r="B64" s="41"/>
      <c r="C64" s="41"/>
      <c r="D64" s="38" t="s">
        <v>58</v>
      </c>
      <c r="E64" s="38" t="s">
        <v>59</v>
      </c>
      <c r="F64" s="90">
        <f>SUM(E56:F63)</f>
        <v>0</v>
      </c>
      <c r="G64" s="5"/>
      <c r="H64" s="6"/>
    </row>
    <row r="65" spans="1:8">
      <c r="A65" s="80"/>
      <c r="B65" s="38"/>
      <c r="C65" s="38"/>
      <c r="D65" s="38"/>
      <c r="E65" s="5"/>
      <c r="F65" s="38"/>
      <c r="G65" s="5"/>
      <c r="H65" s="6"/>
    </row>
    <row r="66" spans="1:8" ht="14.25" customHeight="1">
      <c r="A66" s="310" t="s">
        <v>60</v>
      </c>
      <c r="B66" s="311"/>
      <c r="C66" s="167"/>
      <c r="D66" s="167"/>
      <c r="E66" s="152"/>
      <c r="F66" s="167"/>
      <c r="G66" s="168"/>
      <c r="H66" s="6"/>
    </row>
    <row r="67" spans="1:8">
      <c r="A67" s="310"/>
      <c r="B67" s="311"/>
      <c r="C67" s="167"/>
      <c r="D67" s="167"/>
      <c r="E67" s="152"/>
      <c r="F67" s="167"/>
      <c r="G67" s="152"/>
      <c r="H67" s="6"/>
    </row>
    <row r="68" spans="1:8" ht="30" customHeight="1">
      <c r="A68" s="314" t="str">
        <f>IF(F64&gt;0,VLOOKUP(E10,'VLOOKUP 1'!A39:B47,2,FALSE),"")</f>
        <v/>
      </c>
      <c r="B68" s="315"/>
      <c r="C68" s="38"/>
      <c r="D68" s="38"/>
      <c r="E68" s="5"/>
      <c r="F68" s="38"/>
      <c r="G68" s="5"/>
      <c r="H68" s="6"/>
    </row>
    <row r="69" spans="1:8">
      <c r="A69" s="37"/>
      <c r="B69" s="91" t="s">
        <v>57</v>
      </c>
      <c r="C69" s="38" t="s">
        <v>59</v>
      </c>
      <c r="D69" s="92">
        <f>F64</f>
        <v>0</v>
      </c>
      <c r="E69" s="5"/>
      <c r="F69" s="91"/>
      <c r="G69" s="38"/>
      <c r="H69" s="79"/>
    </row>
    <row r="70" spans="1:8">
      <c r="A70" s="37"/>
      <c r="B70" s="91" t="s">
        <v>61</v>
      </c>
      <c r="C70" s="93" t="s">
        <v>62</v>
      </c>
      <c r="D70" s="92">
        <f>IFERROR('VLOOKUP 1'!C22,0)</f>
        <v>0</v>
      </c>
      <c r="E70" s="54"/>
      <c r="F70" s="91"/>
      <c r="G70" s="93"/>
      <c r="H70" s="94"/>
    </row>
    <row r="71" spans="1:8">
      <c r="A71" s="37"/>
      <c r="B71" s="91"/>
      <c r="C71" s="93"/>
      <c r="D71" s="95"/>
      <c r="E71" s="96"/>
      <c r="F71" s="5"/>
      <c r="G71" s="5"/>
      <c r="H71" s="6"/>
    </row>
    <row r="72" spans="1:8">
      <c r="A72" s="97" t="s">
        <v>63</v>
      </c>
      <c r="B72" s="169"/>
      <c r="C72" s="93" t="s">
        <v>62</v>
      </c>
      <c r="D72" s="170">
        <v>0</v>
      </c>
      <c r="E72" s="43" t="s">
        <v>64</v>
      </c>
      <c r="F72" s="91"/>
      <c r="G72" s="93"/>
      <c r="H72" s="94"/>
    </row>
    <row r="73" spans="1:8">
      <c r="A73" s="37"/>
      <c r="B73" s="38" t="s">
        <v>65</v>
      </c>
      <c r="C73" s="38" t="s">
        <v>66</v>
      </c>
      <c r="D73" s="98">
        <f>D69-D70-D72</f>
        <v>0</v>
      </c>
      <c r="E73" s="5"/>
      <c r="F73" s="5"/>
      <c r="G73" s="38"/>
      <c r="H73" s="79"/>
    </row>
    <row r="74" spans="1:8">
      <c r="A74" s="37"/>
      <c r="B74" s="38"/>
      <c r="C74" s="38"/>
      <c r="D74" s="98"/>
      <c r="E74" s="5"/>
      <c r="F74" s="5"/>
      <c r="G74" s="38"/>
      <c r="H74" s="79"/>
    </row>
    <row r="75" spans="1:8">
      <c r="A75" s="37" t="s">
        <v>67</v>
      </c>
      <c r="B75" s="38"/>
      <c r="C75" s="38" t="s">
        <v>51</v>
      </c>
      <c r="D75" s="92">
        <f>SUMIF($F$39:$F$46,"Yes",$D$39:$D$46)+SUMIF($F$39:$F$46,"Yes",$E$39:$E$46)</f>
        <v>0</v>
      </c>
      <c r="E75" s="5"/>
      <c r="F75" s="5"/>
      <c r="G75" s="38"/>
      <c r="H75" s="79"/>
    </row>
    <row r="76" spans="1:8">
      <c r="A76" s="37" t="s">
        <v>17</v>
      </c>
      <c r="B76" s="38"/>
      <c r="C76" s="38"/>
      <c r="D76" s="99">
        <f>H12</f>
        <v>0</v>
      </c>
      <c r="E76" s="5" t="s">
        <v>68</v>
      </c>
      <c r="F76" s="5"/>
      <c r="G76" s="38"/>
      <c r="H76" s="79"/>
    </row>
    <row r="77" spans="1:8">
      <c r="A77" s="64" t="s">
        <v>69</v>
      </c>
      <c r="B77" s="38"/>
      <c r="C77" s="38" t="s">
        <v>70</v>
      </c>
      <c r="D77" s="85">
        <f>D75*D76</f>
        <v>0</v>
      </c>
      <c r="E77" s="5"/>
      <c r="F77" s="5"/>
      <c r="G77" s="38"/>
      <c r="H77" s="79"/>
    </row>
    <row r="78" spans="1:8">
      <c r="A78" s="64"/>
      <c r="B78" s="38"/>
      <c r="C78" s="38"/>
      <c r="D78" s="100"/>
      <c r="E78" s="5"/>
      <c r="F78" s="5"/>
      <c r="G78" s="38"/>
      <c r="H78" s="79"/>
    </row>
    <row r="79" spans="1:8">
      <c r="A79" s="64" t="s">
        <v>69</v>
      </c>
      <c r="B79" s="38"/>
      <c r="C79" s="101" t="s">
        <v>71</v>
      </c>
      <c r="D79" s="98">
        <f>MAX(D73,D77)</f>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16" t="s">
        <v>73</v>
      </c>
      <c r="B82" s="317"/>
      <c r="C82" s="317"/>
      <c r="D82" s="317"/>
      <c r="E82" s="317"/>
      <c r="F82" s="317"/>
      <c r="G82" s="317"/>
      <c r="H82" s="318"/>
    </row>
    <row r="83" spans="1:8">
      <c r="A83" s="37"/>
      <c r="B83" s="49"/>
      <c r="C83" s="27"/>
      <c r="D83" s="107"/>
      <c r="E83" s="45"/>
      <c r="F83" s="45"/>
      <c r="G83" s="45"/>
      <c r="H83" s="108"/>
    </row>
    <row r="84" spans="1:8">
      <c r="A84" s="109" t="s">
        <v>74</v>
      </c>
      <c r="B84" s="49"/>
      <c r="C84" s="27"/>
      <c r="D84" s="110">
        <f>D79+D52</f>
        <v>0</v>
      </c>
      <c r="E84" s="5" t="s">
        <v>75</v>
      </c>
      <c r="F84" s="319" t="str">
        <f>(IF(COUNTIF($F$39:$F$46,"Yes")&gt;(COUNTIF($E$56:$F$63,"&gt;0")),"ERROR - COMPLETE SECTION C. MISSING SHELTER INFO.",""))</f>
        <v/>
      </c>
      <c r="G84" s="319"/>
      <c r="H84" s="320"/>
    </row>
    <row r="85" spans="1:8">
      <c r="A85" s="33"/>
      <c r="B85" s="43"/>
      <c r="C85" s="43"/>
      <c r="D85" s="111"/>
      <c r="E85" s="5"/>
      <c r="F85" s="319"/>
      <c r="G85" s="319"/>
      <c r="H85" s="320"/>
    </row>
    <row r="86" spans="1:8" ht="14.25" customHeight="1">
      <c r="A86" s="321" t="s">
        <v>76</v>
      </c>
      <c r="B86" s="91" t="s">
        <v>77</v>
      </c>
      <c r="C86" s="93" t="s">
        <v>62</v>
      </c>
      <c r="D86" s="145" t="str">
        <f>IFERROR(IF('VLOOKUP 1'!J4=FALSE,(VLOOKUP('VLOOKUP 1'!$B$1,'Utility and Services Table'!$A:$D,2,FALSE)),"0"),"")</f>
        <v/>
      </c>
      <c r="E86" s="96"/>
      <c r="F86" s="5"/>
      <c r="G86" s="5"/>
      <c r="H86" s="6"/>
    </row>
    <row r="87" spans="1:8">
      <c r="A87" s="321"/>
      <c r="B87" s="91" t="s">
        <v>78</v>
      </c>
      <c r="C87" s="93" t="s">
        <v>62</v>
      </c>
      <c r="D87" s="145" t="str">
        <f>IFERROR(IF('VLOOKUP 1'!J5=FALSE,(VLOOKUP('VLOOKUP 1'!$B$1,'Utility and Services Table'!$A:$D,4,FALSE)),"0"),"")</f>
        <v/>
      </c>
      <c r="E87" s="96"/>
      <c r="F87" s="5"/>
      <c r="G87" s="5"/>
      <c r="H87" s="6"/>
    </row>
    <row r="88" spans="1:8">
      <c r="A88" s="37"/>
      <c r="B88" s="91"/>
      <c r="C88" s="93"/>
      <c r="D88" s="112"/>
      <c r="E88" s="96"/>
      <c r="F88" s="5"/>
      <c r="G88" s="5"/>
      <c r="H88" s="6"/>
    </row>
    <row r="89" spans="1:8">
      <c r="A89" s="37"/>
      <c r="B89" s="91" t="s">
        <v>79</v>
      </c>
      <c r="C89" s="93" t="s">
        <v>80</v>
      </c>
      <c r="D89" s="145" t="str">
        <f>IFERROR(IF('VLOOKUP 1'!J6=TRUE,(VLOOKUP('VLOOKUP 1'!$B$1,'Utility and Services Table'!$A:$D,3,FALSE)),"0"),"")</f>
        <v>0</v>
      </c>
      <c r="E89" s="96"/>
      <c r="F89" s="5"/>
      <c r="G89" s="5"/>
      <c r="H89" s="6"/>
    </row>
    <row r="90" spans="1:8">
      <c r="A90" s="24" t="s">
        <v>81</v>
      </c>
      <c r="B90" s="5"/>
      <c r="C90" s="38" t="s">
        <v>82</v>
      </c>
      <c r="D90" s="173" t="str">
        <f>IFERROR(D84-D86-D87+D89,"ERROR - Complete General Information Section")</f>
        <v>ERROR - Complete General Information Section</v>
      </c>
      <c r="E90" s="5"/>
      <c r="F90" s="113"/>
      <c r="G90" s="5"/>
      <c r="H90" s="6"/>
    </row>
    <row r="91" spans="1:8" ht="15" thickBot="1">
      <c r="A91" s="24"/>
      <c r="B91" s="5"/>
      <c r="C91" s="38"/>
      <c r="D91" s="114"/>
      <c r="E91" s="5"/>
      <c r="F91" s="113"/>
      <c r="G91" s="5"/>
      <c r="H91" s="6"/>
    </row>
    <row r="92" spans="1:8" ht="15" thickBot="1">
      <c r="A92" s="276" t="s">
        <v>83</v>
      </c>
      <c r="B92" s="277"/>
      <c r="C92" s="277"/>
      <c r="D92" s="277"/>
      <c r="E92" s="277"/>
      <c r="F92" s="277"/>
      <c r="G92" s="277"/>
      <c r="H92" s="278"/>
    </row>
    <row r="93" spans="1:8">
      <c r="A93" s="24"/>
      <c r="B93" s="5"/>
      <c r="C93" s="38"/>
      <c r="D93" s="114"/>
      <c r="E93" s="5"/>
      <c r="F93" s="113"/>
      <c r="G93" s="5"/>
      <c r="H93" s="6"/>
    </row>
    <row r="94" spans="1:8">
      <c r="A94" s="109" t="s">
        <v>33</v>
      </c>
      <c r="B94" s="5"/>
      <c r="C94" s="38"/>
      <c r="D94" s="114">
        <f>B12</f>
        <v>0</v>
      </c>
      <c r="E94" s="5"/>
      <c r="F94" s="113"/>
      <c r="G94" s="5"/>
      <c r="H94" s="6"/>
    </row>
    <row r="95" spans="1:8">
      <c r="A95" s="109"/>
      <c r="B95" s="5"/>
      <c r="C95" s="115"/>
      <c r="D95" s="116"/>
      <c r="E95" s="5"/>
      <c r="F95" s="113"/>
      <c r="G95" s="5"/>
      <c r="H95" s="6"/>
    </row>
    <row r="96" spans="1:8">
      <c r="A96" s="117" t="s">
        <v>84</v>
      </c>
      <c r="B96" s="91" t="s">
        <v>77</v>
      </c>
      <c r="C96" s="118" t="s">
        <v>62</v>
      </c>
      <c r="D96" s="145" t="str">
        <f>IFERROR(VLOOKUP('VLOOKUP 1'!$B$1,'Utility and Services Table'!$A:$D,2,FALSE),"")</f>
        <v/>
      </c>
      <c r="E96" s="5"/>
      <c r="F96" s="113"/>
      <c r="G96" s="5"/>
      <c r="H96" s="6"/>
    </row>
    <row r="97" spans="1:11">
      <c r="A97" s="64"/>
      <c r="B97" s="91" t="s">
        <v>78</v>
      </c>
      <c r="C97" s="118" t="s">
        <v>62</v>
      </c>
      <c r="D97" s="145" t="str">
        <f>IFERROR(VLOOKUP('VLOOKUP 1'!$B$1,'Utility and Services Table'!$A:$D,4,FALSE),"")</f>
        <v/>
      </c>
      <c r="E97" s="5"/>
      <c r="F97" s="113"/>
      <c r="G97" s="5"/>
      <c r="H97" s="6"/>
    </row>
    <row r="98" spans="1:11">
      <c r="A98" s="64"/>
      <c r="B98" s="91"/>
      <c r="C98" s="118"/>
      <c r="D98" s="145"/>
      <c r="E98" s="5"/>
      <c r="F98" s="113"/>
      <c r="G98" s="5"/>
      <c r="H98" s="6"/>
    </row>
    <row r="99" spans="1:11">
      <c r="A99" s="24"/>
      <c r="B99" s="91" t="s">
        <v>79</v>
      </c>
      <c r="C99" s="118" t="s">
        <v>62</v>
      </c>
      <c r="D99" s="145" t="str">
        <f>IFERROR(IF('VLOOKUP 1'!J6=TRUE,(VLOOKUP('VLOOKUP 1'!$B$1,'Utility and Services Table'!$A:$D,3,FALSE)),"0"),"")</f>
        <v>0</v>
      </c>
      <c r="E99" s="5"/>
      <c r="F99" s="113"/>
      <c r="G99" s="5"/>
      <c r="H99" s="6"/>
    </row>
    <row r="100" spans="1:11" ht="7" customHeight="1">
      <c r="A100" s="24"/>
      <c r="B100" s="91"/>
      <c r="C100" s="118"/>
      <c r="D100" s="114"/>
      <c r="E100" s="322" t="str">
        <f>IF(D101&lt;=I35,"","If lower than Adjustment for Services in A, the rule of a maximum of 20% of your full occupancy charge to services rule was applied.")</f>
        <v/>
      </c>
      <c r="F100" s="322"/>
      <c r="G100" s="322"/>
      <c r="H100" s="323"/>
    </row>
    <row r="101" spans="1:11" ht="23.5" customHeight="1">
      <c r="A101" s="24"/>
      <c r="B101" s="91" t="s">
        <v>85</v>
      </c>
      <c r="C101" s="118" t="s">
        <v>62</v>
      </c>
      <c r="D101" s="114">
        <f>IF(SUM(B23+C23+D23+E23+F23+H23)&gt;B12*0.2,B12*0.2,SUM(B23+C23+D23+E23+F23+H23))</f>
        <v>0</v>
      </c>
      <c r="E101" s="322"/>
      <c r="F101" s="322"/>
      <c r="G101" s="322"/>
      <c r="H101" s="323"/>
    </row>
    <row r="102" spans="1:11">
      <c r="A102" s="24"/>
      <c r="B102" s="91" t="s">
        <v>86</v>
      </c>
      <c r="C102" s="118" t="s">
        <v>62</v>
      </c>
      <c r="D102" s="114">
        <f>IF(B28="Yes",B26,0)</f>
        <v>0</v>
      </c>
      <c r="E102" s="119"/>
      <c r="F102" s="119"/>
      <c r="G102" s="119"/>
      <c r="H102" s="120"/>
    </row>
    <row r="103" spans="1:11">
      <c r="A103" s="24"/>
      <c r="B103" s="180"/>
      <c r="C103" s="118"/>
      <c r="D103" s="114"/>
      <c r="E103" s="5"/>
      <c r="F103" s="113"/>
      <c r="G103" s="5"/>
      <c r="H103" s="6"/>
    </row>
    <row r="104" spans="1:11">
      <c r="A104" s="127" t="s">
        <v>87</v>
      </c>
      <c r="B104" s="91"/>
      <c r="C104" s="101" t="s">
        <v>88</v>
      </c>
      <c r="D104" s="114" t="str">
        <f>IFERROR(D94-D101-D102-D96-D97-D99, "ERROR - Complete General Information Section")</f>
        <v>ERROR - Complete General Information Section</v>
      </c>
      <c r="E104" s="5"/>
      <c r="F104" s="113"/>
      <c r="G104" s="5"/>
      <c r="H104" s="6"/>
    </row>
    <row r="105" spans="1:11">
      <c r="A105" s="24" t="s">
        <v>89</v>
      </c>
      <c r="B105" s="5"/>
      <c r="C105" s="38" t="s">
        <v>90</v>
      </c>
      <c r="D105" s="114" t="str">
        <f>IFERROR(D104*0.25, "")</f>
        <v/>
      </c>
      <c r="E105" s="5" t="s">
        <v>91</v>
      </c>
      <c r="F105" s="113"/>
      <c r="G105" s="5"/>
      <c r="H105" s="6"/>
    </row>
    <row r="106" spans="1:11" ht="15" thickBot="1">
      <c r="A106" s="5"/>
      <c r="B106" s="5"/>
      <c r="C106" s="5"/>
      <c r="D106" s="5"/>
      <c r="E106" s="5"/>
      <c r="F106" s="5"/>
      <c r="G106" s="5"/>
      <c r="H106" s="6"/>
    </row>
    <row r="107" spans="1:11" ht="15" thickBot="1">
      <c r="A107" s="276" t="s">
        <v>92</v>
      </c>
      <c r="B107" s="277"/>
      <c r="C107" s="277"/>
      <c r="D107" s="277"/>
      <c r="E107" s="277"/>
      <c r="F107" s="277"/>
      <c r="G107" s="277"/>
      <c r="H107" s="278"/>
      <c r="K107" s="175"/>
    </row>
    <row r="108" spans="1:11">
      <c r="A108" s="61"/>
      <c r="B108" s="62"/>
      <c r="C108" s="62"/>
      <c r="D108" s="62"/>
      <c r="E108" s="62"/>
      <c r="F108" s="62"/>
      <c r="G108" s="62"/>
      <c r="H108" s="63"/>
    </row>
    <row r="109" spans="1:11">
      <c r="A109" s="37" t="s">
        <v>93</v>
      </c>
      <c r="B109" s="5"/>
      <c r="C109" s="5"/>
      <c r="D109" s="66">
        <f>$C$35</f>
        <v>0</v>
      </c>
      <c r="E109" s="5" t="s">
        <v>94</v>
      </c>
      <c r="F109" s="5"/>
      <c r="G109" s="5"/>
      <c r="H109" s="6"/>
    </row>
    <row r="110" spans="1:11">
      <c r="A110" s="37" t="s">
        <v>95</v>
      </c>
      <c r="B110" s="5"/>
      <c r="C110" s="93" t="s">
        <v>62</v>
      </c>
      <c r="D110" s="66">
        <f>MAX(D90,D105)</f>
        <v>0</v>
      </c>
      <c r="E110" s="56" t="s">
        <v>96</v>
      </c>
      <c r="F110" s="5"/>
      <c r="G110" s="5"/>
      <c r="H110" s="6"/>
    </row>
    <row r="111" spans="1:11">
      <c r="A111" s="324" t="s">
        <v>97</v>
      </c>
      <c r="B111" s="325"/>
      <c r="C111" s="93" t="s">
        <v>62</v>
      </c>
      <c r="D111" s="171">
        <f>H18</f>
        <v>0</v>
      </c>
      <c r="E111" s="56" t="s">
        <v>98</v>
      </c>
      <c r="F111" s="5"/>
      <c r="G111" s="5"/>
      <c r="H111" s="6"/>
    </row>
    <row r="112" spans="1:11">
      <c r="A112" s="24" t="s">
        <v>99</v>
      </c>
      <c r="B112" s="5"/>
      <c r="C112" s="38" t="s">
        <v>100</v>
      </c>
      <c r="D112" s="121">
        <f>ROUND(MAX(D109-D110-D111,0), 0)</f>
        <v>0</v>
      </c>
      <c r="E112" s="5" t="s">
        <v>101</v>
      </c>
      <c r="F112" s="5"/>
      <c r="G112" s="5"/>
      <c r="H112" s="6"/>
    </row>
    <row r="113" spans="1:8" ht="15" thickBot="1">
      <c r="A113" s="24"/>
      <c r="B113" s="5"/>
      <c r="C113" s="91"/>
      <c r="D113" s="122"/>
      <c r="E113" s="31"/>
      <c r="F113" s="5"/>
      <c r="G113" s="5"/>
      <c r="H113" s="6"/>
    </row>
    <row r="114" spans="1:8" ht="15" thickBot="1">
      <c r="A114" s="276" t="s">
        <v>102</v>
      </c>
      <c r="B114" s="277"/>
      <c r="C114" s="277"/>
      <c r="D114" s="277"/>
      <c r="E114" s="277"/>
      <c r="F114" s="277"/>
      <c r="G114" s="277"/>
      <c r="H114" s="278"/>
    </row>
    <row r="115" spans="1:8">
      <c r="A115" s="61"/>
      <c r="B115" s="62"/>
      <c r="C115" s="62"/>
      <c r="D115" s="62"/>
      <c r="E115" s="62"/>
      <c r="F115" s="62"/>
      <c r="G115" s="62"/>
      <c r="H115" s="63"/>
    </row>
    <row r="116" spans="1:8">
      <c r="A116" s="37" t="s">
        <v>33</v>
      </c>
      <c r="B116" s="5"/>
      <c r="C116" s="5"/>
      <c r="D116" s="123">
        <f>$B$12</f>
        <v>0</v>
      </c>
      <c r="E116" s="5"/>
      <c r="F116" s="5"/>
      <c r="G116" s="5"/>
      <c r="H116" s="6"/>
    </row>
    <row r="117" spans="1:8">
      <c r="A117" s="64" t="s">
        <v>103</v>
      </c>
      <c r="B117" s="5"/>
      <c r="C117" s="93" t="s">
        <v>62</v>
      </c>
      <c r="D117" s="123">
        <f>D102</f>
        <v>0</v>
      </c>
      <c r="E117" s="5"/>
      <c r="F117" s="5"/>
      <c r="G117" s="5"/>
      <c r="H117" s="6"/>
    </row>
    <row r="118" spans="1:8">
      <c r="A118" s="37" t="s">
        <v>99</v>
      </c>
      <c r="B118" s="5"/>
      <c r="C118" s="93" t="s">
        <v>62</v>
      </c>
      <c r="D118" s="124">
        <f>$D$112</f>
        <v>0</v>
      </c>
      <c r="E118" s="5"/>
      <c r="F118" s="5"/>
      <c r="G118" s="5"/>
      <c r="H118" s="6"/>
    </row>
    <row r="119" spans="1:8">
      <c r="A119" s="24" t="s">
        <v>104</v>
      </c>
      <c r="B119" s="5"/>
      <c r="C119" s="38" t="s">
        <v>105</v>
      </c>
      <c r="D119" s="125">
        <f>ROUND((D116-D117)-D118, 0)</f>
        <v>0</v>
      </c>
      <c r="E119" s="5" t="s">
        <v>101</v>
      </c>
      <c r="F119" s="5"/>
      <c r="G119" s="5"/>
      <c r="H119" s="6"/>
    </row>
    <row r="120" spans="1:8">
      <c r="A120" s="37"/>
      <c r="B120" s="5"/>
      <c r="C120" s="93"/>
      <c r="D120" s="126"/>
      <c r="E120" s="5"/>
      <c r="F120" s="5"/>
      <c r="G120" s="5"/>
      <c r="H120" s="6"/>
    </row>
    <row r="121" spans="1:8">
      <c r="A121" s="37" t="s">
        <v>106</v>
      </c>
      <c r="B121" s="312"/>
      <c r="C121" s="313"/>
      <c r="D121" s="5"/>
      <c r="E121" s="91" t="s">
        <v>107</v>
      </c>
      <c r="F121" s="172"/>
      <c r="G121" s="5"/>
      <c r="H121" s="6"/>
    </row>
    <row r="122" spans="1:8">
      <c r="A122" s="37"/>
      <c r="B122" s="5"/>
      <c r="C122" s="5"/>
      <c r="D122" s="5"/>
      <c r="E122" s="91"/>
      <c r="F122" s="5"/>
      <c r="G122" s="5"/>
      <c r="H122" s="6"/>
    </row>
    <row r="123" spans="1:8">
      <c r="A123" s="37" t="s">
        <v>108</v>
      </c>
      <c r="B123" s="312"/>
      <c r="C123" s="313"/>
      <c r="D123" s="5"/>
      <c r="E123" s="91" t="s">
        <v>107</v>
      </c>
      <c r="F123" s="172"/>
      <c r="G123" s="5"/>
      <c r="H123" s="6"/>
    </row>
    <row r="124" spans="1:8" ht="15" thickBot="1">
      <c r="A124" s="57"/>
      <c r="B124" s="59"/>
      <c r="C124" s="59"/>
      <c r="D124" s="59"/>
      <c r="E124" s="59"/>
      <c r="F124" s="59"/>
      <c r="G124" s="59"/>
      <c r="H124" s="60"/>
    </row>
  </sheetData>
  <sheetProtection algorithmName="SHA-512" hashValue="55KPIJJ163TFcqGaNnHARwX1+qxXDC6leR1WJIfABH4lP8/IR5Wd+8rKvDCIUIAwcl3/q6nEcICULKk9liAa0A==" saltValue="VRC/IlMP2DOrxhJ9JhrC+g==" spinCount="100000" sheet="1" selectLockedCells="1"/>
  <dataConsolidate/>
  <mergeCells count="58">
    <mergeCell ref="B123:C123"/>
    <mergeCell ref="A68:B68"/>
    <mergeCell ref="A82:H82"/>
    <mergeCell ref="F84:H85"/>
    <mergeCell ref="A86:A87"/>
    <mergeCell ref="A92:H92"/>
    <mergeCell ref="E100:H101"/>
    <mergeCell ref="A107:H107"/>
    <mergeCell ref="A111:B111"/>
    <mergeCell ref="A114:H114"/>
    <mergeCell ref="B121:C121"/>
    <mergeCell ref="B62:C62"/>
    <mergeCell ref="E62:F62"/>
    <mergeCell ref="B63:C63"/>
    <mergeCell ref="E63:F63"/>
    <mergeCell ref="A66:B67"/>
    <mergeCell ref="B59:C59"/>
    <mergeCell ref="E59:F59"/>
    <mergeCell ref="B60:C60"/>
    <mergeCell ref="E60:F60"/>
    <mergeCell ref="B61:C61"/>
    <mergeCell ref="E61:F61"/>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B47:F47"/>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1:H1"/>
    <mergeCell ref="B2:D2"/>
    <mergeCell ref="A6:H6"/>
    <mergeCell ref="B7:F7"/>
    <mergeCell ref="A27:A28"/>
  </mergeCells>
  <conditionalFormatting sqref="G39:H46">
    <cfRule type="expression" priority="2">
      <formula>AND+$F$39:$F$46="Yes"</formula>
    </cfRule>
  </conditionalFormatting>
  <dataValidations count="1">
    <dataValidation type="list" allowBlank="1" showInputMessage="1" showErrorMessage="1" sqref="B28" xr:uid="{00000000-0002-0000-0200-000001000000}">
      <formula1>"Yes,No"</formula1>
    </dataValidation>
  </dataValidations>
  <pageMargins left="0.70866141732283472" right="0.70866141732283472" top="0.74803149606299213" bottom="0.74803149606299213" header="0.31496062992125984" footer="0.31496062992125984"/>
  <pageSetup scale="57" fitToHeight="0" pageOrder="overThenDown"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1250950</xdr:colOff>
                    <xdr:row>3</xdr:row>
                    <xdr:rowOff>12700</xdr:rowOff>
                  </from>
                  <to>
                    <xdr:col>3</xdr:col>
                    <xdr:colOff>1079500</xdr:colOff>
                    <xdr:row>4</xdr:row>
                    <xdr:rowOff>12700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31750</xdr:colOff>
                    <xdr:row>13</xdr:row>
                    <xdr:rowOff>0</xdr:rowOff>
                  </from>
                  <to>
                    <xdr:col>1</xdr:col>
                    <xdr:colOff>946150</xdr:colOff>
                    <xdr:row>14</xdr:row>
                    <xdr:rowOff>12700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774700</xdr:colOff>
                    <xdr:row>12</xdr:row>
                    <xdr:rowOff>184150</xdr:rowOff>
                  </from>
                  <to>
                    <xdr:col>2</xdr:col>
                    <xdr:colOff>241300</xdr:colOff>
                    <xdr:row>14</xdr:row>
                    <xdr:rowOff>12700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476250</xdr:colOff>
                    <xdr:row>12</xdr:row>
                    <xdr:rowOff>184150</xdr:rowOff>
                  </from>
                  <to>
                    <xdr:col>3</xdr:col>
                    <xdr:colOff>95250</xdr:colOff>
                    <xdr:row>14</xdr:row>
                    <xdr:rowOff>12700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381000</xdr:colOff>
                    <xdr:row>12</xdr:row>
                    <xdr:rowOff>184150</xdr:rowOff>
                  </from>
                  <to>
                    <xdr:col>3</xdr:col>
                    <xdr:colOff>1174750</xdr:colOff>
                    <xdr:row>14</xdr:row>
                    <xdr:rowOff>12700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1581150</xdr:colOff>
                    <xdr:row>12</xdr:row>
                    <xdr:rowOff>184150</xdr:rowOff>
                  </from>
                  <to>
                    <xdr:col>4</xdr:col>
                    <xdr:colOff>800100</xdr:colOff>
                    <xdr:row>14</xdr:row>
                    <xdr:rowOff>12700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0</xdr:colOff>
                    <xdr:row>12</xdr:row>
                    <xdr:rowOff>184150</xdr:rowOff>
                  </from>
                  <to>
                    <xdr:col>7</xdr:col>
                    <xdr:colOff>38100</xdr:colOff>
                    <xdr:row>14</xdr:row>
                    <xdr:rowOff>12700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381000</xdr:colOff>
                    <xdr:row>17</xdr:row>
                    <xdr:rowOff>0</xdr:rowOff>
                  </from>
                  <to>
                    <xdr:col>3</xdr:col>
                    <xdr:colOff>50800</xdr:colOff>
                    <xdr:row>18</xdr:row>
                    <xdr:rowOff>12700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6</xdr:col>
                    <xdr:colOff>31750</xdr:colOff>
                    <xdr:row>19</xdr:row>
                    <xdr:rowOff>0</xdr:rowOff>
                  </from>
                  <to>
                    <xdr:col>6</xdr:col>
                    <xdr:colOff>946150</xdr:colOff>
                    <xdr:row>20</xdr:row>
                    <xdr:rowOff>12700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3</xdr:col>
                    <xdr:colOff>31750</xdr:colOff>
                    <xdr:row>64</xdr:row>
                    <xdr:rowOff>165100</xdr:rowOff>
                  </from>
                  <to>
                    <xdr:col>3</xdr:col>
                    <xdr:colOff>1543050</xdr:colOff>
                    <xdr:row>66</xdr:row>
                    <xdr:rowOff>12700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1056" r:id="rId31" name="Option Button 32">
              <controlPr defaultSize="0" autoFill="0" autoLine="0" autoPict="0">
                <anchor moveWithCells="1">
                  <from>
                    <xdr:col>5</xdr:col>
                    <xdr:colOff>438150</xdr:colOff>
                    <xdr:row>65</xdr:row>
                    <xdr:rowOff>114300</xdr:rowOff>
                  </from>
                  <to>
                    <xdr:col>5</xdr:col>
                    <xdr:colOff>742950</xdr:colOff>
                    <xdr:row>67</xdr:row>
                    <xdr:rowOff>95250</xdr:rowOff>
                  </to>
                </anchor>
              </controlPr>
            </control>
          </mc:Choice>
        </mc:AlternateContent>
        <mc:AlternateContent xmlns:mc="http://schemas.openxmlformats.org/markup-compatibility/2006">
          <mc:Choice Requires="x14">
            <control shapeId="1057" r:id="rId32" name="Option Button 33">
              <controlPr defaultSize="0" autoFill="0" autoLine="0" autoPict="0">
                <anchor moveWithCells="1">
                  <from>
                    <xdr:col>5</xdr:col>
                    <xdr:colOff>831850</xdr:colOff>
                    <xdr:row>65</xdr:row>
                    <xdr:rowOff>114300</xdr:rowOff>
                  </from>
                  <to>
                    <xdr:col>5</xdr:col>
                    <xdr:colOff>1136650</xdr:colOff>
                    <xdr:row>67</xdr:row>
                    <xdr:rowOff>95250</xdr:rowOff>
                  </to>
                </anchor>
              </controlPr>
            </control>
          </mc:Choice>
        </mc:AlternateContent>
        <mc:AlternateContent xmlns:mc="http://schemas.openxmlformats.org/markup-compatibility/2006">
          <mc:Choice Requires="x14">
            <control shapeId="1058" r:id="rId33" name="Option Button 34">
              <controlPr defaultSize="0" autoFill="0" autoLine="0" autoPict="0">
                <anchor moveWithCells="1">
                  <from>
                    <xdr:col>5</xdr:col>
                    <xdr:colOff>1174750</xdr:colOff>
                    <xdr:row>65</xdr:row>
                    <xdr:rowOff>114300</xdr:rowOff>
                  </from>
                  <to>
                    <xdr:col>6</xdr:col>
                    <xdr:colOff>209550</xdr:colOff>
                    <xdr:row>67</xdr:row>
                    <xdr:rowOff>95250</xdr:rowOff>
                  </to>
                </anchor>
              </controlPr>
            </control>
          </mc:Choice>
        </mc:AlternateContent>
        <mc:AlternateContent xmlns:mc="http://schemas.openxmlformats.org/markup-compatibility/2006">
          <mc:Choice Requires="x14">
            <control shapeId="1059" r:id="rId34" name="Option Button 35">
              <controlPr defaultSize="0" autoFill="0" autoLine="0" autoPict="0">
                <anchor moveWithCells="1">
                  <from>
                    <xdr:col>6</xdr:col>
                    <xdr:colOff>336550</xdr:colOff>
                    <xdr:row>65</xdr:row>
                    <xdr:rowOff>114300</xdr:rowOff>
                  </from>
                  <to>
                    <xdr:col>6</xdr:col>
                    <xdr:colOff>641350</xdr:colOff>
                    <xdr:row>67</xdr:row>
                    <xdr:rowOff>95250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5</xdr:col>
                    <xdr:colOff>31750</xdr:colOff>
                    <xdr:row>19</xdr:row>
                    <xdr:rowOff>0</xdr:rowOff>
                  </from>
                  <to>
                    <xdr:col>5</xdr:col>
                    <xdr:colOff>946150</xdr:colOff>
                    <xdr:row>20</xdr:row>
                    <xdr:rowOff>12700</xdr:rowOff>
                  </to>
                </anchor>
              </controlPr>
            </control>
          </mc:Choice>
        </mc:AlternateContent>
        <mc:AlternateContent xmlns:mc="http://schemas.openxmlformats.org/markup-compatibility/2006">
          <mc:Choice Requires="x14">
            <control shapeId="1073" r:id="rId38" name="Check Box 49">
              <controlPr defaultSize="0" autoFill="0" autoLine="0" autoPict="0">
                <anchor moveWithCells="1">
                  <from>
                    <xdr:col>4</xdr:col>
                    <xdr:colOff>1162050</xdr:colOff>
                    <xdr:row>13</xdr:row>
                    <xdr:rowOff>0</xdr:rowOff>
                  </from>
                  <to>
                    <xdr:col>5</xdr:col>
                    <xdr:colOff>869950</xdr:colOff>
                    <xdr:row>14</xdr:row>
                    <xdr:rowOff>12700</xdr:rowOff>
                  </to>
                </anchor>
              </controlPr>
            </control>
          </mc:Choice>
        </mc:AlternateContent>
        <mc:AlternateContent xmlns:mc="http://schemas.openxmlformats.org/markup-compatibility/2006">
          <mc:Choice Requires="x14">
            <control shapeId="1075" r:id="rId39" name="Check Box 51">
              <controlPr defaultSize="0" autoFill="0" autoLine="0" autoPict="0">
                <anchor moveWithCells="1">
                  <from>
                    <xdr:col>1</xdr:col>
                    <xdr:colOff>1009650</xdr:colOff>
                    <xdr:row>17</xdr:row>
                    <xdr:rowOff>0</xdr:rowOff>
                  </from>
                  <to>
                    <xdr:col>2</xdr:col>
                    <xdr:colOff>260350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'VLOOKUP 1'!$L$4:$L$5</xm:f>
          </x14:formula1>
          <xm:sqref>H4</xm:sqref>
        </x14:dataValidation>
        <x14:dataValidation type="list" allowBlank="1" showInputMessage="1" showErrorMessage="1" xr:uid="{00000000-0002-0000-0200-000002000000}">
          <x14:formula1>
            <xm:f>'VLOOKUP 1'!$A$4:$A$12</xm:f>
          </x14:formula1>
          <xm:sqref>E10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H124"/>
  <sheetViews>
    <sheetView zoomScale="80" zoomScaleNormal="80" workbookViewId="0">
      <selection activeCell="F84" sqref="F84:H85"/>
    </sheetView>
  </sheetViews>
  <sheetFormatPr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271" t="s">
        <v>0</v>
      </c>
      <c r="B1" s="272"/>
      <c r="C1" s="272"/>
      <c r="D1" s="272"/>
      <c r="E1" s="272"/>
      <c r="F1" s="272"/>
      <c r="G1" s="272"/>
      <c r="H1" s="273"/>
    </row>
    <row r="2" spans="1:8" ht="15" thickBot="1">
      <c r="A2" s="1" t="s">
        <v>1</v>
      </c>
      <c r="B2" s="274" t="s">
        <v>122</v>
      </c>
      <c r="C2" s="275"/>
      <c r="D2" s="275"/>
      <c r="E2" s="2" t="s">
        <v>2</v>
      </c>
      <c r="F2" s="150">
        <v>44440</v>
      </c>
      <c r="G2" s="2" t="s">
        <v>3</v>
      </c>
      <c r="H2" s="151">
        <v>44804</v>
      </c>
    </row>
    <row r="3" spans="1:8">
      <c r="A3" s="3"/>
      <c r="B3" s="4"/>
      <c r="C3" s="4"/>
      <c r="D3" s="4"/>
      <c r="E3" s="5"/>
      <c r="F3" s="5"/>
      <c r="G3" s="5"/>
      <c r="H3" s="6"/>
    </row>
    <row r="4" spans="1:8">
      <c r="A4" s="7" t="s">
        <v>4</v>
      </c>
      <c r="B4" s="152"/>
      <c r="C4" s="152"/>
      <c r="D4" s="152"/>
      <c r="E4" s="5"/>
      <c r="F4" s="5" t="s">
        <v>5</v>
      </c>
      <c r="G4" s="8"/>
      <c r="H4" s="9">
        <v>2021</v>
      </c>
    </row>
    <row r="5" spans="1:8" ht="15" thickBot="1">
      <c r="A5" s="3"/>
      <c r="B5" s="4"/>
      <c r="C5" s="4"/>
      <c r="D5" s="4"/>
      <c r="E5" s="5"/>
      <c r="F5" s="5"/>
      <c r="G5" s="5"/>
      <c r="H5" s="6"/>
    </row>
    <row r="6" spans="1:8" ht="15" thickBot="1">
      <c r="A6" s="276" t="s">
        <v>6</v>
      </c>
      <c r="B6" s="277"/>
      <c r="C6" s="277"/>
      <c r="D6" s="277"/>
      <c r="E6" s="277"/>
      <c r="F6" s="277"/>
      <c r="G6" s="277"/>
      <c r="H6" s="278"/>
    </row>
    <row r="7" spans="1:8">
      <c r="A7" s="10" t="s">
        <v>7</v>
      </c>
      <c r="B7" s="279" t="s">
        <v>123</v>
      </c>
      <c r="C7" s="280"/>
      <c r="D7" s="280"/>
      <c r="E7" s="280"/>
      <c r="F7" s="280"/>
      <c r="G7" s="11" t="s">
        <v>8</v>
      </c>
      <c r="H7" s="153" t="s">
        <v>115</v>
      </c>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54" t="s">
        <v>124</v>
      </c>
      <c r="C10" s="154"/>
      <c r="D10" s="154"/>
      <c r="E10" s="22" t="s">
        <v>125</v>
      </c>
      <c r="F10" s="154">
        <v>89</v>
      </c>
      <c r="G10" s="23"/>
      <c r="H10" s="155" t="s">
        <v>126</v>
      </c>
    </row>
    <row r="11" spans="1:8">
      <c r="A11" s="21"/>
      <c r="B11" s="23"/>
      <c r="C11" s="23"/>
      <c r="D11" s="23"/>
      <c r="E11" s="23"/>
      <c r="F11" s="23"/>
      <c r="G11" s="23"/>
      <c r="H11" s="6"/>
    </row>
    <row r="12" spans="1:8">
      <c r="A12" s="24" t="s">
        <v>15</v>
      </c>
      <c r="B12" s="25">
        <v>1100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56">
        <v>1</v>
      </c>
      <c r="C16" s="5"/>
      <c r="D16" s="38" t="s">
        <v>20</v>
      </c>
      <c r="E16" s="156">
        <v>0</v>
      </c>
      <c r="F16" s="39"/>
      <c r="G16" s="5"/>
      <c r="H16" s="6"/>
    </row>
    <row r="17" spans="1:8">
      <c r="A17" s="24"/>
      <c r="B17" s="5"/>
      <c r="C17" s="5"/>
      <c r="D17" s="31"/>
      <c r="E17" s="39"/>
      <c r="F17" s="39"/>
      <c r="G17" s="5"/>
      <c r="H17" s="6"/>
    </row>
    <row r="18" spans="1:8">
      <c r="A18" s="24" t="s">
        <v>21</v>
      </c>
      <c r="B18" s="40"/>
      <c r="C18" s="40"/>
      <c r="D18" s="31"/>
      <c r="E18" s="41" t="s">
        <v>22</v>
      </c>
      <c r="F18" s="157"/>
      <c r="G18" s="157"/>
      <c r="H18" s="6"/>
    </row>
    <row r="19" spans="1:8">
      <c r="A19" s="33"/>
      <c r="B19" s="42"/>
      <c r="C19" s="42"/>
      <c r="D19" s="42"/>
      <c r="E19" s="42"/>
      <c r="F19" s="42"/>
      <c r="G19" s="43"/>
      <c r="H19" s="44"/>
    </row>
    <row r="20" spans="1:8">
      <c r="A20" s="33" t="s">
        <v>23</v>
      </c>
      <c r="B20" s="40"/>
      <c r="C20" s="40"/>
      <c r="D20" s="40"/>
      <c r="E20" s="45" t="s">
        <v>111</v>
      </c>
      <c r="F20" s="198"/>
      <c r="G20" s="199"/>
      <c r="H20" s="47"/>
    </row>
    <row r="21" spans="1:8">
      <c r="A21" s="33"/>
      <c r="B21" s="42"/>
      <c r="C21" s="48"/>
      <c r="D21" s="42"/>
      <c r="E21" s="42"/>
      <c r="F21" s="42"/>
      <c r="G21" s="43"/>
      <c r="H21" s="44"/>
    </row>
    <row r="22" spans="1:8">
      <c r="A22" s="33" t="s">
        <v>25</v>
      </c>
      <c r="B22" s="158"/>
      <c r="C22" s="158"/>
      <c r="D22" s="158"/>
      <c r="E22" s="158"/>
      <c r="F22" s="158"/>
      <c r="G22" s="27" t="s">
        <v>26</v>
      </c>
      <c r="H22" s="159"/>
    </row>
    <row r="23" spans="1:8">
      <c r="A23" s="50" t="s">
        <v>27</v>
      </c>
      <c r="B23" s="160">
        <v>25</v>
      </c>
      <c r="C23" s="160">
        <v>0</v>
      </c>
      <c r="D23" s="160">
        <v>0</v>
      </c>
      <c r="E23" s="160">
        <v>0</v>
      </c>
      <c r="F23" s="160">
        <v>0</v>
      </c>
      <c r="G23" s="51"/>
      <c r="H23" s="161">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62"/>
      <c r="C26" s="56" t="s">
        <v>30</v>
      </c>
      <c r="D26" s="54"/>
      <c r="E26" s="54"/>
      <c r="F26" s="54"/>
      <c r="G26" s="54"/>
      <c r="H26" s="6"/>
    </row>
    <row r="27" spans="1:8" ht="14.25" customHeight="1">
      <c r="A27" s="281" t="s">
        <v>31</v>
      </c>
      <c r="B27" s="55"/>
      <c r="C27" s="56"/>
      <c r="D27" s="54"/>
      <c r="E27" s="54"/>
      <c r="F27" s="54"/>
      <c r="G27" s="54"/>
      <c r="H27" s="6"/>
    </row>
    <row r="28" spans="1:8">
      <c r="A28" s="281"/>
      <c r="B28" s="162" t="s">
        <v>119</v>
      </c>
      <c r="C28" s="56"/>
      <c r="D28" s="54"/>
      <c r="E28" s="54"/>
      <c r="F28" s="54"/>
      <c r="G28" s="54"/>
      <c r="H28" s="6"/>
    </row>
    <row r="29" spans="1:8" ht="15" thickBot="1">
      <c r="A29" s="57"/>
      <c r="B29" s="58"/>
      <c r="C29" s="59"/>
      <c r="D29" s="58"/>
      <c r="E29" s="58"/>
      <c r="F29" s="58"/>
      <c r="G29" s="58"/>
      <c r="H29" s="60"/>
    </row>
    <row r="30" spans="1:8" ht="15" thickBot="1">
      <c r="A30" s="276" t="s">
        <v>32</v>
      </c>
      <c r="B30" s="282"/>
      <c r="C30" s="277"/>
      <c r="D30" s="277"/>
      <c r="E30" s="277"/>
      <c r="F30" s="277"/>
      <c r="G30" s="277"/>
      <c r="H30" s="278"/>
    </row>
    <row r="31" spans="1:8">
      <c r="A31" s="61"/>
      <c r="B31" s="62"/>
      <c r="C31" s="62"/>
      <c r="D31" s="62"/>
      <c r="E31" s="62"/>
      <c r="F31" s="62"/>
      <c r="G31" s="62"/>
      <c r="H31" s="63"/>
    </row>
    <row r="32" spans="1:8">
      <c r="A32" s="64" t="s">
        <v>33</v>
      </c>
      <c r="B32" s="65"/>
      <c r="C32" s="66">
        <v>1100</v>
      </c>
      <c r="D32" s="5"/>
      <c r="E32" s="54"/>
      <c r="F32" s="54"/>
      <c r="G32" s="54"/>
      <c r="H32" s="6"/>
    </row>
    <row r="33" spans="1:8">
      <c r="A33" s="64" t="s">
        <v>34</v>
      </c>
      <c r="B33" s="67" t="s">
        <v>35</v>
      </c>
      <c r="C33" s="68">
        <v>25</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1075</v>
      </c>
      <c r="D35" s="69"/>
      <c r="E35" s="69"/>
      <c r="F35" s="69"/>
      <c r="G35" s="5"/>
      <c r="H35" s="6"/>
    </row>
    <row r="36" spans="1:8" ht="15" thickBot="1">
      <c r="A36" s="64"/>
      <c r="B36" s="65"/>
      <c r="C36" s="74"/>
      <c r="D36" s="69"/>
      <c r="E36" s="69"/>
      <c r="F36" s="69"/>
      <c r="G36" s="5"/>
      <c r="H36" s="6"/>
    </row>
    <row r="37" spans="1:8">
      <c r="A37" s="283" t="s">
        <v>42</v>
      </c>
      <c r="B37" s="282"/>
      <c r="C37" s="282"/>
      <c r="D37" s="282"/>
      <c r="E37" s="282"/>
      <c r="F37" s="282"/>
      <c r="G37" s="282"/>
      <c r="H37" s="284"/>
    </row>
    <row r="38" spans="1:8" ht="37.5">
      <c r="A38" s="75"/>
      <c r="B38" s="285" t="s">
        <v>43</v>
      </c>
      <c r="C38" s="286"/>
      <c r="D38" s="178" t="s">
        <v>44</v>
      </c>
      <c r="E38" s="179" t="s">
        <v>45</v>
      </c>
      <c r="F38" s="76" t="s">
        <v>46</v>
      </c>
      <c r="G38" s="287" t="s">
        <v>47</v>
      </c>
      <c r="H38" s="288"/>
    </row>
    <row r="39" spans="1:8">
      <c r="A39" s="77">
        <v>1</v>
      </c>
      <c r="B39" s="289" t="s">
        <v>123</v>
      </c>
      <c r="C39" s="290"/>
      <c r="D39" s="163">
        <v>0</v>
      </c>
      <c r="E39" s="163">
        <v>950</v>
      </c>
      <c r="F39" s="146" t="s">
        <v>127</v>
      </c>
      <c r="G39" s="291">
        <v>950</v>
      </c>
      <c r="H39" s="292"/>
    </row>
    <row r="40" spans="1:8">
      <c r="A40" s="77">
        <v>2</v>
      </c>
      <c r="B40" s="289"/>
      <c r="C40" s="290"/>
      <c r="D40" s="163">
        <v>0</v>
      </c>
      <c r="E40" s="163">
        <v>0</v>
      </c>
      <c r="F40" s="146" t="s">
        <v>64</v>
      </c>
      <c r="G40" s="291">
        <v>0</v>
      </c>
      <c r="H40" s="292"/>
    </row>
    <row r="41" spans="1:8">
      <c r="A41" s="77">
        <v>3</v>
      </c>
      <c r="B41" s="289"/>
      <c r="C41" s="290"/>
      <c r="D41" s="163">
        <v>0</v>
      </c>
      <c r="E41" s="163">
        <v>0</v>
      </c>
      <c r="F41" s="146" t="s">
        <v>64</v>
      </c>
      <c r="G41" s="291">
        <v>0</v>
      </c>
      <c r="H41" s="292"/>
    </row>
    <row r="42" spans="1:8">
      <c r="A42" s="77">
        <v>4</v>
      </c>
      <c r="B42" s="289"/>
      <c r="C42" s="290"/>
      <c r="D42" s="163">
        <v>0</v>
      </c>
      <c r="E42" s="163">
        <v>0</v>
      </c>
      <c r="F42" s="146" t="s">
        <v>64</v>
      </c>
      <c r="G42" s="291">
        <v>0</v>
      </c>
      <c r="H42" s="292"/>
    </row>
    <row r="43" spans="1:8">
      <c r="A43" s="77">
        <v>5</v>
      </c>
      <c r="B43" s="289"/>
      <c r="C43" s="290"/>
      <c r="D43" s="163">
        <v>0</v>
      </c>
      <c r="E43" s="163">
        <v>0</v>
      </c>
      <c r="F43" s="146" t="s">
        <v>64</v>
      </c>
      <c r="G43" s="291">
        <v>0</v>
      </c>
      <c r="H43" s="292"/>
    </row>
    <row r="44" spans="1:8">
      <c r="A44" s="77">
        <v>6</v>
      </c>
      <c r="B44" s="289"/>
      <c r="C44" s="290"/>
      <c r="D44" s="163">
        <v>0</v>
      </c>
      <c r="E44" s="163">
        <v>0</v>
      </c>
      <c r="F44" s="146" t="s">
        <v>64</v>
      </c>
      <c r="G44" s="291">
        <v>0</v>
      </c>
      <c r="H44" s="292"/>
    </row>
    <row r="45" spans="1:8">
      <c r="A45" s="77">
        <v>7</v>
      </c>
      <c r="B45" s="289"/>
      <c r="C45" s="290"/>
      <c r="D45" s="163">
        <v>0</v>
      </c>
      <c r="E45" s="163">
        <v>0</v>
      </c>
      <c r="F45" s="146" t="s">
        <v>64</v>
      </c>
      <c r="G45" s="291">
        <v>0</v>
      </c>
      <c r="H45" s="292"/>
    </row>
    <row r="46" spans="1:8">
      <c r="A46" s="77">
        <v>8</v>
      </c>
      <c r="B46" s="295"/>
      <c r="C46" s="296"/>
      <c r="D46" s="164">
        <v>0</v>
      </c>
      <c r="E46" s="164">
        <v>0</v>
      </c>
      <c r="F46" s="146" t="s">
        <v>64</v>
      </c>
      <c r="G46" s="291">
        <v>0</v>
      </c>
      <c r="H46" s="292"/>
    </row>
    <row r="47" spans="1:8">
      <c r="A47" s="78"/>
      <c r="B47" s="299" t="s">
        <v>48</v>
      </c>
      <c r="C47" s="299"/>
      <c r="D47" s="299"/>
      <c r="E47" s="299"/>
      <c r="F47" s="299"/>
      <c r="G47" s="38" t="s">
        <v>49</v>
      </c>
      <c r="H47" s="79">
        <v>0</v>
      </c>
    </row>
    <row r="48" spans="1:8">
      <c r="A48" s="80"/>
      <c r="B48" s="38"/>
      <c r="C48" s="38"/>
      <c r="D48" s="38"/>
      <c r="E48" s="38"/>
      <c r="F48" s="38" t="s">
        <v>50</v>
      </c>
      <c r="G48" s="38" t="s">
        <v>51</v>
      </c>
      <c r="H48" s="79">
        <v>950</v>
      </c>
    </row>
    <row r="49" spans="1:8">
      <c r="A49" s="80"/>
      <c r="B49" s="38"/>
      <c r="C49" s="38"/>
      <c r="D49" s="38"/>
      <c r="E49" s="38"/>
      <c r="F49" s="38"/>
      <c r="G49" s="38"/>
      <c r="H49" s="81"/>
    </row>
    <row r="50" spans="1:8" ht="14.25" customHeight="1">
      <c r="A50" s="300" t="s">
        <v>48</v>
      </c>
      <c r="B50" s="301"/>
      <c r="C50" s="301"/>
      <c r="D50" s="82">
        <v>0</v>
      </c>
      <c r="E50" s="5" t="s">
        <v>49</v>
      </c>
      <c r="F50" s="5"/>
      <c r="G50" s="5"/>
      <c r="H50" s="6"/>
    </row>
    <row r="51" spans="1:8">
      <c r="A51" s="64" t="s">
        <v>17</v>
      </c>
      <c r="B51" s="5"/>
      <c r="C51" s="83"/>
      <c r="D51" s="84">
        <v>0.3</v>
      </c>
      <c r="E51" s="5" t="s">
        <v>52</v>
      </c>
      <c r="F51" s="5"/>
      <c r="G51" s="5"/>
      <c r="H51" s="6"/>
    </row>
    <row r="52" spans="1:8">
      <c r="A52" s="37" t="s">
        <v>53</v>
      </c>
      <c r="B52" s="5"/>
      <c r="C52" s="38" t="s">
        <v>54</v>
      </c>
      <c r="D52" s="85">
        <v>0</v>
      </c>
      <c r="E52" s="5"/>
      <c r="F52" s="5"/>
      <c r="G52" s="5"/>
      <c r="H52" s="6"/>
    </row>
    <row r="53" spans="1:8" ht="15" thickBot="1">
      <c r="A53" s="86"/>
      <c r="B53" s="87"/>
      <c r="C53" s="87"/>
      <c r="D53" s="59"/>
      <c r="E53" s="59"/>
      <c r="F53" s="59"/>
      <c r="G53" s="59"/>
      <c r="H53" s="60"/>
    </row>
    <row r="54" spans="1:8">
      <c r="A54" s="302" t="s">
        <v>55</v>
      </c>
      <c r="B54" s="303"/>
      <c r="C54" s="303"/>
      <c r="D54" s="303"/>
      <c r="E54" s="303"/>
      <c r="F54" s="303"/>
      <c r="G54" s="88"/>
      <c r="H54" s="177"/>
    </row>
    <row r="55" spans="1:8" ht="25.5" customHeight="1">
      <c r="A55" s="89"/>
      <c r="B55" s="285" t="s">
        <v>43</v>
      </c>
      <c r="C55" s="286"/>
      <c r="D55" s="76" t="s">
        <v>56</v>
      </c>
      <c r="E55" s="293" t="s">
        <v>57</v>
      </c>
      <c r="F55" s="294"/>
      <c r="G55" s="5"/>
      <c r="H55" s="6"/>
    </row>
    <row r="56" spans="1:8">
      <c r="A56" s="77">
        <v>1</v>
      </c>
      <c r="B56" s="304" t="s">
        <v>123</v>
      </c>
      <c r="C56" s="305"/>
      <c r="D56" s="165">
        <v>1</v>
      </c>
      <c r="E56" s="306">
        <v>390</v>
      </c>
      <c r="F56" s="307"/>
      <c r="G56" s="5"/>
      <c r="H56" s="6"/>
    </row>
    <row r="57" spans="1:8">
      <c r="A57" s="77">
        <v>2</v>
      </c>
      <c r="B57" s="304" t="s">
        <v>64</v>
      </c>
      <c r="C57" s="305"/>
      <c r="D57" s="165"/>
      <c r="E57" s="306">
        <v>0</v>
      </c>
      <c r="F57" s="307"/>
      <c r="G57" s="5"/>
      <c r="H57" s="6"/>
    </row>
    <row r="58" spans="1:8">
      <c r="A58" s="77">
        <v>3</v>
      </c>
      <c r="B58" s="304" t="s">
        <v>64</v>
      </c>
      <c r="C58" s="305"/>
      <c r="D58" s="165"/>
      <c r="E58" s="306">
        <v>0</v>
      </c>
      <c r="F58" s="307"/>
      <c r="G58" s="5"/>
      <c r="H58" s="6"/>
    </row>
    <row r="59" spans="1:8">
      <c r="A59" s="77">
        <v>4</v>
      </c>
      <c r="B59" s="304" t="s">
        <v>64</v>
      </c>
      <c r="C59" s="305"/>
      <c r="D59" s="165"/>
      <c r="E59" s="306">
        <v>0</v>
      </c>
      <c r="F59" s="307"/>
      <c r="G59" s="5"/>
      <c r="H59" s="6"/>
    </row>
    <row r="60" spans="1:8">
      <c r="A60" s="77">
        <v>5</v>
      </c>
      <c r="B60" s="304" t="s">
        <v>64</v>
      </c>
      <c r="C60" s="305"/>
      <c r="D60" s="165"/>
      <c r="E60" s="306">
        <v>0</v>
      </c>
      <c r="F60" s="307"/>
      <c r="G60" s="5"/>
      <c r="H60" s="6"/>
    </row>
    <row r="61" spans="1:8">
      <c r="A61" s="77">
        <v>6</v>
      </c>
      <c r="B61" s="304" t="s">
        <v>64</v>
      </c>
      <c r="C61" s="305"/>
      <c r="D61" s="165"/>
      <c r="E61" s="306">
        <v>0</v>
      </c>
      <c r="F61" s="307"/>
      <c r="G61" s="5"/>
      <c r="H61" s="6"/>
    </row>
    <row r="62" spans="1:8">
      <c r="A62" s="77">
        <v>7</v>
      </c>
      <c r="B62" s="304" t="s">
        <v>64</v>
      </c>
      <c r="C62" s="305"/>
      <c r="D62" s="165"/>
      <c r="E62" s="306">
        <v>0</v>
      </c>
      <c r="F62" s="307"/>
      <c r="G62" s="5"/>
      <c r="H62" s="6"/>
    </row>
    <row r="63" spans="1:8">
      <c r="A63" s="78">
        <v>8</v>
      </c>
      <c r="B63" s="304" t="s">
        <v>64</v>
      </c>
      <c r="C63" s="305"/>
      <c r="D63" s="166"/>
      <c r="E63" s="308">
        <v>0</v>
      </c>
      <c r="F63" s="309"/>
      <c r="G63" s="5"/>
      <c r="H63" s="6"/>
    </row>
    <row r="64" spans="1:8">
      <c r="A64" s="80"/>
      <c r="B64" s="41"/>
      <c r="C64" s="41"/>
      <c r="D64" s="38" t="s">
        <v>58</v>
      </c>
      <c r="E64" s="38" t="s">
        <v>59</v>
      </c>
      <c r="F64" s="90">
        <v>390</v>
      </c>
      <c r="G64" s="5"/>
      <c r="H64" s="6"/>
    </row>
    <row r="65" spans="1:8">
      <c r="A65" s="80"/>
      <c r="B65" s="38"/>
      <c r="C65" s="38"/>
      <c r="D65" s="38"/>
      <c r="E65" s="5"/>
      <c r="F65" s="38"/>
      <c r="G65" s="5"/>
      <c r="H65" s="6"/>
    </row>
    <row r="66" spans="1:8" ht="14.25" customHeight="1">
      <c r="A66" s="310" t="s">
        <v>60</v>
      </c>
      <c r="B66" s="311"/>
      <c r="C66" s="167"/>
      <c r="D66" s="167"/>
      <c r="E66" s="152"/>
      <c r="F66" s="167"/>
      <c r="G66" s="168"/>
      <c r="H66" s="6"/>
    </row>
    <row r="67" spans="1:8">
      <c r="A67" s="310"/>
      <c r="B67" s="311"/>
      <c r="C67" s="167"/>
      <c r="D67" s="167"/>
      <c r="E67" s="152"/>
      <c r="F67" s="167"/>
      <c r="G67" s="152"/>
      <c r="H67" s="6"/>
    </row>
    <row r="68" spans="1:8">
      <c r="A68" s="314" t="s">
        <v>64</v>
      </c>
      <c r="B68" s="315"/>
      <c r="C68" s="38"/>
      <c r="D68" s="38"/>
      <c r="E68" s="5"/>
      <c r="F68" s="38"/>
      <c r="G68" s="5"/>
      <c r="H68" s="6"/>
    </row>
    <row r="69" spans="1:8">
      <c r="A69" s="37"/>
      <c r="B69" s="91" t="s">
        <v>57</v>
      </c>
      <c r="C69" s="38" t="s">
        <v>59</v>
      </c>
      <c r="D69" s="92">
        <v>390</v>
      </c>
      <c r="E69" s="5"/>
      <c r="F69" s="91"/>
      <c r="G69" s="38"/>
      <c r="H69" s="79"/>
    </row>
    <row r="70" spans="1:8">
      <c r="A70" s="37"/>
      <c r="B70" s="91" t="s">
        <v>61</v>
      </c>
      <c r="C70" s="93" t="s">
        <v>62</v>
      </c>
      <c r="D70" s="92">
        <v>92.23</v>
      </c>
      <c r="E70" s="54"/>
      <c r="F70" s="91"/>
      <c r="G70" s="93"/>
      <c r="H70" s="94"/>
    </row>
    <row r="71" spans="1:8">
      <c r="A71" s="37"/>
      <c r="B71" s="91"/>
      <c r="C71" s="93"/>
      <c r="D71" s="95"/>
      <c r="E71" s="96"/>
      <c r="F71" s="5"/>
      <c r="G71" s="5"/>
      <c r="H71" s="6"/>
    </row>
    <row r="72" spans="1:8">
      <c r="A72" s="97" t="s">
        <v>63</v>
      </c>
      <c r="B72" s="169"/>
      <c r="C72" s="93" t="s">
        <v>62</v>
      </c>
      <c r="D72" s="170">
        <v>0</v>
      </c>
      <c r="E72" s="43" t="s">
        <v>64</v>
      </c>
      <c r="F72" s="91"/>
      <c r="G72" s="93"/>
      <c r="H72" s="94"/>
    </row>
    <row r="73" spans="1:8">
      <c r="A73" s="37"/>
      <c r="B73" s="38" t="s">
        <v>65</v>
      </c>
      <c r="C73" s="38" t="s">
        <v>66</v>
      </c>
      <c r="D73" s="98">
        <v>297.77</v>
      </c>
      <c r="E73" s="5"/>
      <c r="F73" s="5"/>
      <c r="G73" s="38"/>
      <c r="H73" s="79"/>
    </row>
    <row r="74" spans="1:8">
      <c r="A74" s="37"/>
      <c r="B74" s="38"/>
      <c r="C74" s="38"/>
      <c r="D74" s="98"/>
      <c r="E74" s="5"/>
      <c r="F74" s="5"/>
      <c r="G74" s="38"/>
      <c r="H74" s="79"/>
    </row>
    <row r="75" spans="1:8">
      <c r="A75" s="37" t="s">
        <v>67</v>
      </c>
      <c r="B75" s="38"/>
      <c r="C75" s="38" t="s">
        <v>51</v>
      </c>
      <c r="D75" s="92">
        <v>950</v>
      </c>
      <c r="E75" s="5"/>
      <c r="F75" s="5"/>
      <c r="G75" s="38"/>
      <c r="H75" s="79"/>
    </row>
    <row r="76" spans="1:8">
      <c r="A76" s="37" t="s">
        <v>17</v>
      </c>
      <c r="B76" s="38"/>
      <c r="C76" s="38"/>
      <c r="D76" s="99">
        <v>0.3</v>
      </c>
      <c r="E76" s="5" t="s">
        <v>68</v>
      </c>
      <c r="F76" s="5"/>
      <c r="G76" s="38"/>
      <c r="H76" s="79"/>
    </row>
    <row r="77" spans="1:8">
      <c r="A77" s="64" t="s">
        <v>69</v>
      </c>
      <c r="B77" s="38"/>
      <c r="C77" s="38" t="s">
        <v>70</v>
      </c>
      <c r="D77" s="85">
        <v>285</v>
      </c>
      <c r="E77" s="5"/>
      <c r="F77" s="5"/>
      <c r="G77" s="38"/>
      <c r="H77" s="79"/>
    </row>
    <row r="78" spans="1:8">
      <c r="A78" s="64"/>
      <c r="B78" s="38"/>
      <c r="C78" s="38"/>
      <c r="D78" s="100"/>
      <c r="E78" s="5"/>
      <c r="F78" s="5"/>
      <c r="G78" s="38"/>
      <c r="H78" s="79"/>
    </row>
    <row r="79" spans="1:8">
      <c r="A79" s="64" t="s">
        <v>69</v>
      </c>
      <c r="B79" s="38"/>
      <c r="C79" s="101" t="s">
        <v>71</v>
      </c>
      <c r="D79" s="98">
        <v>297.77</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16" t="s">
        <v>73</v>
      </c>
      <c r="B82" s="317"/>
      <c r="C82" s="317"/>
      <c r="D82" s="317"/>
      <c r="E82" s="317"/>
      <c r="F82" s="317"/>
      <c r="G82" s="317"/>
      <c r="H82" s="318"/>
    </row>
    <row r="83" spans="1:8">
      <c r="A83" s="37"/>
      <c r="B83" s="49"/>
      <c r="C83" s="27"/>
      <c r="D83" s="107"/>
      <c r="E83" s="45"/>
      <c r="F83" s="45"/>
      <c r="G83" s="45"/>
      <c r="H83" s="108"/>
    </row>
    <row r="84" spans="1:8">
      <c r="A84" s="109" t="s">
        <v>74</v>
      </c>
      <c r="B84" s="49"/>
      <c r="C84" s="27"/>
      <c r="D84" s="110">
        <v>297.77</v>
      </c>
      <c r="E84" s="5" t="s">
        <v>75</v>
      </c>
      <c r="F84" s="319" t="s">
        <v>64</v>
      </c>
      <c r="G84" s="319"/>
      <c r="H84" s="320"/>
    </row>
    <row r="85" spans="1:8">
      <c r="A85" s="33"/>
      <c r="B85" s="43"/>
      <c r="C85" s="43"/>
      <c r="D85" s="111"/>
      <c r="E85" s="5"/>
      <c r="F85" s="319"/>
      <c r="G85" s="319"/>
      <c r="H85" s="320"/>
    </row>
    <row r="86" spans="1:8" ht="14.25" customHeight="1">
      <c r="A86" s="321" t="s">
        <v>109</v>
      </c>
      <c r="B86" s="91" t="s">
        <v>77</v>
      </c>
      <c r="C86" s="93" t="s">
        <v>62</v>
      </c>
      <c r="D86" s="114">
        <v>0</v>
      </c>
      <c r="E86" s="96"/>
      <c r="F86" s="5"/>
      <c r="G86" s="5"/>
      <c r="H86" s="6"/>
    </row>
    <row r="87" spans="1:8">
      <c r="A87" s="321"/>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297.77</v>
      </c>
      <c r="E90" s="5"/>
      <c r="F90" s="113"/>
      <c r="G90" s="5"/>
      <c r="H90" s="6"/>
    </row>
    <row r="91" spans="1:8" ht="15" thickBot="1">
      <c r="A91" s="24"/>
      <c r="B91" s="5"/>
      <c r="C91" s="38"/>
      <c r="D91" s="114"/>
      <c r="E91" s="5"/>
      <c r="F91" s="113"/>
      <c r="G91" s="5"/>
      <c r="H91" s="6"/>
    </row>
    <row r="92" spans="1:8" ht="15" thickBot="1">
      <c r="A92" s="276" t="s">
        <v>83</v>
      </c>
      <c r="B92" s="277"/>
      <c r="C92" s="277"/>
      <c r="D92" s="277"/>
      <c r="E92" s="277"/>
      <c r="F92" s="277"/>
      <c r="G92" s="277"/>
      <c r="H92" s="278"/>
    </row>
    <row r="93" spans="1:8">
      <c r="A93" s="24"/>
      <c r="B93" s="5"/>
      <c r="C93" s="38"/>
      <c r="D93" s="114"/>
      <c r="E93" s="5"/>
      <c r="F93" s="113"/>
      <c r="G93" s="5"/>
      <c r="H93" s="6"/>
    </row>
    <row r="94" spans="1:8">
      <c r="A94" s="109" t="s">
        <v>33</v>
      </c>
      <c r="B94" s="5"/>
      <c r="C94" s="38"/>
      <c r="D94" s="114">
        <v>1100</v>
      </c>
      <c r="E94" s="5"/>
      <c r="F94" s="113"/>
      <c r="G94" s="5"/>
      <c r="H94" s="6"/>
    </row>
    <row r="95" spans="1:8">
      <c r="A95" s="109"/>
      <c r="B95" s="5"/>
      <c r="C95" s="115"/>
      <c r="D95" s="116"/>
      <c r="E95" s="5"/>
      <c r="F95" s="113"/>
      <c r="G95" s="5"/>
      <c r="H95" s="6"/>
    </row>
    <row r="96" spans="1:8">
      <c r="A96" s="117" t="s">
        <v>84</v>
      </c>
      <c r="B96" s="91" t="s">
        <v>77</v>
      </c>
      <c r="C96" s="118" t="s">
        <v>62</v>
      </c>
      <c r="D96" s="114">
        <v>44</v>
      </c>
      <c r="E96" s="5"/>
      <c r="F96" s="113"/>
      <c r="G96" s="5"/>
      <c r="H96" s="6"/>
    </row>
    <row r="97" spans="1:8">
      <c r="A97" s="64"/>
      <c r="B97" s="91" t="s">
        <v>78</v>
      </c>
      <c r="C97" s="118" t="s">
        <v>62</v>
      </c>
      <c r="D97" s="114">
        <v>12</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322" t="s">
        <v>64</v>
      </c>
      <c r="F100" s="322"/>
      <c r="G100" s="322"/>
      <c r="H100" s="323"/>
    </row>
    <row r="101" spans="1:8">
      <c r="A101" s="24"/>
      <c r="B101" s="91" t="s">
        <v>85</v>
      </c>
      <c r="C101" s="118" t="s">
        <v>62</v>
      </c>
      <c r="D101" s="114">
        <v>25</v>
      </c>
      <c r="E101" s="322"/>
      <c r="F101" s="322"/>
      <c r="G101" s="322"/>
      <c r="H101" s="323"/>
    </row>
    <row r="102" spans="1:8">
      <c r="A102" s="24"/>
      <c r="B102" s="91" t="s">
        <v>86</v>
      </c>
      <c r="C102" s="118" t="s">
        <v>62</v>
      </c>
      <c r="D102" s="114">
        <v>0</v>
      </c>
      <c r="E102" s="119"/>
      <c r="F102" s="119"/>
      <c r="G102" s="119"/>
      <c r="H102" s="120"/>
    </row>
    <row r="103" spans="1:8">
      <c r="A103" s="24"/>
      <c r="B103" s="180"/>
      <c r="C103" s="118"/>
      <c r="D103" s="114"/>
      <c r="E103" s="5"/>
      <c r="F103" s="113"/>
      <c r="G103" s="5"/>
      <c r="H103" s="6"/>
    </row>
    <row r="104" spans="1:8">
      <c r="A104" s="127" t="s">
        <v>87</v>
      </c>
      <c r="B104" s="91"/>
      <c r="C104" s="101" t="s">
        <v>88</v>
      </c>
      <c r="D104" s="114">
        <v>1019</v>
      </c>
      <c r="E104" s="5"/>
      <c r="F104" s="113"/>
      <c r="G104" s="5"/>
      <c r="H104" s="6"/>
    </row>
    <row r="105" spans="1:8">
      <c r="A105" s="24" t="s">
        <v>89</v>
      </c>
      <c r="B105" s="5"/>
      <c r="C105" s="38" t="s">
        <v>90</v>
      </c>
      <c r="D105" s="114">
        <v>254.75</v>
      </c>
      <c r="E105" s="5" t="s">
        <v>91</v>
      </c>
      <c r="F105" s="113"/>
      <c r="G105" s="5"/>
      <c r="H105" s="6"/>
    </row>
    <row r="106" spans="1:8" ht="15" thickBot="1">
      <c r="A106" s="5"/>
      <c r="B106" s="5"/>
      <c r="C106" s="5"/>
      <c r="D106" s="5"/>
      <c r="E106" s="5"/>
      <c r="F106" s="5"/>
      <c r="G106" s="5"/>
      <c r="H106" s="6"/>
    </row>
    <row r="107" spans="1:8" ht="15" thickBot="1">
      <c r="A107" s="276" t="s">
        <v>92</v>
      </c>
      <c r="B107" s="277"/>
      <c r="C107" s="277"/>
      <c r="D107" s="277"/>
      <c r="E107" s="277"/>
      <c r="F107" s="277"/>
      <c r="G107" s="277"/>
      <c r="H107" s="278"/>
    </row>
    <row r="108" spans="1:8">
      <c r="A108" s="61"/>
      <c r="B108" s="62"/>
      <c r="C108" s="62"/>
      <c r="D108" s="62"/>
      <c r="E108" s="62"/>
      <c r="F108" s="62"/>
      <c r="G108" s="62"/>
      <c r="H108" s="63"/>
    </row>
    <row r="109" spans="1:8">
      <c r="A109" s="37" t="s">
        <v>93</v>
      </c>
      <c r="B109" s="5"/>
      <c r="C109" s="5"/>
      <c r="D109" s="66">
        <v>1075</v>
      </c>
      <c r="E109" s="5" t="s">
        <v>94</v>
      </c>
      <c r="F109" s="5"/>
      <c r="G109" s="5"/>
      <c r="H109" s="6"/>
    </row>
    <row r="110" spans="1:8">
      <c r="A110" s="37" t="s">
        <v>95</v>
      </c>
      <c r="B110" s="5"/>
      <c r="C110" s="93" t="s">
        <v>62</v>
      </c>
      <c r="D110" s="66">
        <v>297.77</v>
      </c>
      <c r="E110" s="56" t="s">
        <v>96</v>
      </c>
      <c r="F110" s="5"/>
      <c r="G110" s="5"/>
      <c r="H110" s="6"/>
    </row>
    <row r="111" spans="1:8">
      <c r="A111" s="324" t="s">
        <v>97</v>
      </c>
      <c r="B111" s="325"/>
      <c r="C111" s="93" t="s">
        <v>62</v>
      </c>
      <c r="D111" s="171">
        <v>0</v>
      </c>
      <c r="E111" s="56" t="s">
        <v>98</v>
      </c>
      <c r="F111" s="5"/>
      <c r="G111" s="5"/>
      <c r="H111" s="6"/>
    </row>
    <row r="112" spans="1:8">
      <c r="A112" s="24" t="s">
        <v>99</v>
      </c>
      <c r="B112" s="5"/>
      <c r="C112" s="38" t="s">
        <v>100</v>
      </c>
      <c r="D112" s="121">
        <v>777</v>
      </c>
      <c r="E112" s="5" t="s">
        <v>101</v>
      </c>
      <c r="F112" s="5"/>
      <c r="G112" s="5"/>
      <c r="H112" s="6"/>
    </row>
    <row r="113" spans="1:8" ht="15" thickBot="1">
      <c r="A113" s="24"/>
      <c r="B113" s="5"/>
      <c r="C113" s="91"/>
      <c r="D113" s="122"/>
      <c r="E113" s="31"/>
      <c r="F113" s="5"/>
      <c r="G113" s="5"/>
      <c r="H113" s="6"/>
    </row>
    <row r="114" spans="1:8" ht="15" thickBot="1">
      <c r="A114" s="276" t="s">
        <v>102</v>
      </c>
      <c r="B114" s="277"/>
      <c r="C114" s="277"/>
      <c r="D114" s="277"/>
      <c r="E114" s="277"/>
      <c r="F114" s="277"/>
      <c r="G114" s="277"/>
      <c r="H114" s="278"/>
    </row>
    <row r="115" spans="1:8">
      <c r="A115" s="61"/>
      <c r="B115" s="62"/>
      <c r="C115" s="62"/>
      <c r="D115" s="62"/>
      <c r="E115" s="62"/>
      <c r="F115" s="62"/>
      <c r="G115" s="62"/>
      <c r="H115" s="63"/>
    </row>
    <row r="116" spans="1:8">
      <c r="A116" s="37" t="s">
        <v>33</v>
      </c>
      <c r="B116" s="5"/>
      <c r="C116" s="5"/>
      <c r="D116" s="123">
        <v>1100</v>
      </c>
      <c r="E116" s="5"/>
      <c r="F116" s="5"/>
      <c r="G116" s="5"/>
      <c r="H116" s="6"/>
    </row>
    <row r="117" spans="1:8">
      <c r="A117" s="64" t="s">
        <v>103</v>
      </c>
      <c r="B117" s="5"/>
      <c r="C117" s="93" t="s">
        <v>62</v>
      </c>
      <c r="D117" s="123">
        <v>0</v>
      </c>
      <c r="E117" s="5"/>
      <c r="F117" s="5"/>
      <c r="G117" s="5"/>
      <c r="H117" s="6"/>
    </row>
    <row r="118" spans="1:8">
      <c r="A118" s="37" t="s">
        <v>99</v>
      </c>
      <c r="B118" s="5"/>
      <c r="C118" s="93" t="s">
        <v>62</v>
      </c>
      <c r="D118" s="124">
        <v>777</v>
      </c>
      <c r="E118" s="5"/>
      <c r="F118" s="5"/>
      <c r="G118" s="5"/>
      <c r="H118" s="6"/>
    </row>
    <row r="119" spans="1:8">
      <c r="A119" s="24" t="s">
        <v>104</v>
      </c>
      <c r="B119" s="5"/>
      <c r="C119" s="38" t="s">
        <v>105</v>
      </c>
      <c r="D119" s="125">
        <v>323</v>
      </c>
      <c r="E119" s="5" t="s">
        <v>101</v>
      </c>
      <c r="F119" s="5"/>
      <c r="G119" s="5"/>
      <c r="H119" s="6"/>
    </row>
    <row r="120" spans="1:8">
      <c r="A120" s="37"/>
      <c r="B120" s="5"/>
      <c r="C120" s="93"/>
      <c r="D120" s="126"/>
      <c r="E120" s="5"/>
      <c r="F120" s="5"/>
      <c r="G120" s="5"/>
      <c r="H120" s="6"/>
    </row>
    <row r="121" spans="1:8">
      <c r="A121" s="37" t="s">
        <v>106</v>
      </c>
      <c r="B121" s="312" t="s">
        <v>128</v>
      </c>
      <c r="C121" s="313"/>
      <c r="D121" s="5"/>
      <c r="E121" s="91" t="s">
        <v>107</v>
      </c>
      <c r="F121" s="172">
        <v>44362</v>
      </c>
      <c r="G121" s="5"/>
      <c r="H121" s="6"/>
    </row>
    <row r="122" spans="1:8">
      <c r="A122" s="37"/>
      <c r="B122" s="5"/>
      <c r="C122" s="5"/>
      <c r="D122" s="5"/>
      <c r="E122" s="91"/>
      <c r="F122" s="5"/>
      <c r="G122" s="5"/>
      <c r="H122" s="6"/>
    </row>
    <row r="123" spans="1:8">
      <c r="A123" s="37" t="s">
        <v>108</v>
      </c>
      <c r="B123" s="312" t="s">
        <v>129</v>
      </c>
      <c r="C123" s="313"/>
      <c r="D123" s="5"/>
      <c r="E123" s="91" t="s">
        <v>107</v>
      </c>
      <c r="F123" s="172">
        <v>44363</v>
      </c>
      <c r="G123" s="5"/>
      <c r="H123" s="6"/>
    </row>
    <row r="124" spans="1:8" ht="15" thickBot="1">
      <c r="A124" s="57"/>
      <c r="B124" s="59"/>
      <c r="C124" s="59"/>
      <c r="D124" s="59"/>
      <c r="E124" s="59"/>
      <c r="F124" s="59"/>
      <c r="G124" s="59"/>
      <c r="H124" s="60"/>
    </row>
  </sheetData>
  <sheetProtection algorithmName="SHA-512" hashValue="/U+nE7U+7sYTmQL8Mt61i0dt4Vn0OoMFrRqHv436nhtOsvVzl+6q0W9DFht2X+QwD/yn+LpNd8eXevL3tCqlZQ==" saltValue="7sGujPmica+/wXKakfcMqA==" spinCount="100000" sheet="1"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39:H46">
    <cfRule type="expression" priority="1">
      <formula>AND+$F$39:$F$46="Yes"</formula>
    </cfRule>
  </conditionalFormatting>
  <pageMargins left="0.7" right="0.7" top="0.75" bottom="0.75" header="0.3" footer="0.3"/>
  <pageSetup scale="58"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4113" r:id="rId12"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4115" r:id="rId14"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4119" r:id="rId16"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4120"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4121" r:id="rId1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4122" r:id="rId1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4123" r:id="rId2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4124" r:id="rId21"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4125" r:id="rId22"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4126" r:id="rId23"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4127" r:id="rId24"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4128"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4129"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4132" r:id="rId27" name="Check Box 36">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4133" r:id="rId28" name="Check Box 37">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4134" r:id="rId29" name="Check Box 38">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4135" r:id="rId30" name="Check Box 39">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4136" r:id="rId31" name="Check Box 40">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4137" r:id="rId32" name="Check Box 41">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4138" r:id="rId33" name="Check Box 42">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4139" r:id="rId34" name="Check Box 43">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4140" r:id="rId35" name="Check Box 44">
              <controlPr defaultSize="0" autoFill="0" autoLine="0" autoPict="0">
                <anchor moveWithCells="1">
                  <from>
                    <xdr:col>7</xdr:col>
                    <xdr:colOff>31750</xdr:colOff>
                    <xdr:row>18</xdr:row>
                    <xdr:rowOff>171450</xdr:rowOff>
                  </from>
                  <to>
                    <xdr:col>8</xdr:col>
                    <xdr:colOff>12700</xdr:colOff>
                    <xdr:row>19</xdr:row>
                    <xdr:rowOff>184150</xdr:rowOff>
                  </to>
                </anchor>
              </controlPr>
            </control>
          </mc:Choice>
        </mc:AlternateContent>
        <mc:AlternateContent xmlns:mc="http://schemas.openxmlformats.org/markup-compatibility/2006">
          <mc:Choice Requires="x14">
            <control shapeId="4141" r:id="rId36" name="Check Box 45">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mc:AlternateContent xmlns:mc="http://schemas.openxmlformats.org/markup-compatibility/2006">
          <mc:Choice Requires="x14">
            <control shapeId="4142" r:id="rId37" name="Check Box 46">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4143" r:id="rId38" name="Check Box 47">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4144" r:id="rId39" name="Check Box 48">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H124"/>
  <sheetViews>
    <sheetView zoomScale="80" zoomScaleNormal="80" workbookViewId="0">
      <selection activeCell="F84" sqref="F84:H85"/>
    </sheetView>
  </sheetViews>
  <sheetFormatPr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271" t="s">
        <v>0</v>
      </c>
      <c r="B1" s="272"/>
      <c r="C1" s="272"/>
      <c r="D1" s="272"/>
      <c r="E1" s="272"/>
      <c r="F1" s="272"/>
      <c r="G1" s="272"/>
      <c r="H1" s="273"/>
    </row>
    <row r="2" spans="1:8" ht="15" thickBot="1">
      <c r="A2" s="1" t="s">
        <v>1</v>
      </c>
      <c r="B2" s="274" t="s">
        <v>130</v>
      </c>
      <c r="C2" s="275"/>
      <c r="D2" s="275"/>
      <c r="E2" s="2" t="s">
        <v>2</v>
      </c>
      <c r="F2" s="150">
        <v>44440</v>
      </c>
      <c r="G2" s="2" t="s">
        <v>3</v>
      </c>
      <c r="H2" s="151">
        <v>44804</v>
      </c>
    </row>
    <row r="3" spans="1:8">
      <c r="A3" s="3"/>
      <c r="B3" s="4"/>
      <c r="C3" s="4"/>
      <c r="D3" s="4"/>
      <c r="E3" s="5"/>
      <c r="F3" s="5"/>
      <c r="G3" s="5"/>
      <c r="H3" s="6"/>
    </row>
    <row r="4" spans="1:8">
      <c r="A4" s="7" t="s">
        <v>4</v>
      </c>
      <c r="B4" s="152"/>
      <c r="C4" s="152"/>
      <c r="D4" s="152"/>
      <c r="E4" s="5"/>
      <c r="F4" s="5" t="s">
        <v>5</v>
      </c>
      <c r="G4" s="8"/>
      <c r="H4" s="9">
        <v>2021</v>
      </c>
    </row>
    <row r="5" spans="1:8" ht="15" thickBot="1">
      <c r="A5" s="3"/>
      <c r="B5" s="4"/>
      <c r="C5" s="4"/>
      <c r="D5" s="4"/>
      <c r="E5" s="5"/>
      <c r="F5" s="5"/>
      <c r="G5" s="5"/>
      <c r="H5" s="6"/>
    </row>
    <row r="6" spans="1:8" ht="15" thickBot="1">
      <c r="A6" s="276" t="s">
        <v>6</v>
      </c>
      <c r="B6" s="277"/>
      <c r="C6" s="277"/>
      <c r="D6" s="277"/>
      <c r="E6" s="277"/>
      <c r="F6" s="277"/>
      <c r="G6" s="277"/>
      <c r="H6" s="278"/>
    </row>
    <row r="7" spans="1:8">
      <c r="A7" s="10" t="s">
        <v>7</v>
      </c>
      <c r="B7" s="279" t="s">
        <v>131</v>
      </c>
      <c r="C7" s="280"/>
      <c r="D7" s="280"/>
      <c r="E7" s="280"/>
      <c r="F7" s="280"/>
      <c r="G7" s="11" t="s">
        <v>8</v>
      </c>
      <c r="H7" s="153" t="s">
        <v>115</v>
      </c>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54" t="s">
        <v>132</v>
      </c>
      <c r="C10" s="154"/>
      <c r="D10" s="154"/>
      <c r="E10" s="22" t="s">
        <v>14</v>
      </c>
      <c r="F10" s="154">
        <v>11</v>
      </c>
      <c r="G10" s="23"/>
      <c r="H10" s="155" t="s">
        <v>133</v>
      </c>
    </row>
    <row r="11" spans="1:8">
      <c r="A11" s="21"/>
      <c r="B11" s="23"/>
      <c r="C11" s="23"/>
      <c r="D11" s="23"/>
      <c r="E11" s="23"/>
      <c r="F11" s="23"/>
      <c r="G11" s="23"/>
      <c r="H11" s="6"/>
    </row>
    <row r="12" spans="1:8">
      <c r="A12" s="24" t="s">
        <v>15</v>
      </c>
      <c r="B12" s="25">
        <v>1250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56">
        <v>2</v>
      </c>
      <c r="C16" s="5"/>
      <c r="D16" s="38" t="s">
        <v>20</v>
      </c>
      <c r="E16" s="156">
        <v>0</v>
      </c>
      <c r="F16" s="39"/>
      <c r="G16" s="5"/>
      <c r="H16" s="6"/>
    </row>
    <row r="17" spans="1:8">
      <c r="A17" s="24"/>
      <c r="B17" s="5"/>
      <c r="C17" s="5"/>
      <c r="D17" s="31"/>
      <c r="E17" s="39"/>
      <c r="F17" s="39"/>
      <c r="G17" s="5"/>
      <c r="H17" s="6"/>
    </row>
    <row r="18" spans="1:8">
      <c r="A18" s="24" t="s">
        <v>21</v>
      </c>
      <c r="B18" s="40"/>
      <c r="C18" s="40"/>
      <c r="D18" s="31"/>
      <c r="E18" s="41" t="s">
        <v>22</v>
      </c>
      <c r="F18" s="157"/>
      <c r="G18" s="157"/>
      <c r="H18" s="6"/>
    </row>
    <row r="19" spans="1:8">
      <c r="A19" s="33"/>
      <c r="B19" s="42"/>
      <c r="C19" s="42"/>
      <c r="D19" s="42"/>
      <c r="E19" s="42"/>
      <c r="F19" s="42"/>
      <c r="G19" s="43"/>
      <c r="H19" s="44"/>
    </row>
    <row r="20" spans="1:8">
      <c r="A20" s="33" t="s">
        <v>23</v>
      </c>
      <c r="B20" s="40"/>
      <c r="C20" s="40"/>
      <c r="D20" s="40"/>
      <c r="E20" s="45" t="s">
        <v>111</v>
      </c>
      <c r="F20" s="198"/>
      <c r="G20" s="199"/>
      <c r="H20" s="47"/>
    </row>
    <row r="21" spans="1:8">
      <c r="A21" s="33"/>
      <c r="B21" s="42"/>
      <c r="C21" s="48"/>
      <c r="D21" s="42"/>
      <c r="E21" s="42"/>
      <c r="F21" s="42"/>
      <c r="G21" s="43"/>
      <c r="H21" s="44"/>
    </row>
    <row r="22" spans="1:8">
      <c r="A22" s="33" t="s">
        <v>25</v>
      </c>
      <c r="B22" s="158"/>
      <c r="C22" s="158"/>
      <c r="D22" s="158"/>
      <c r="E22" s="158"/>
      <c r="F22" s="158"/>
      <c r="G22" s="27" t="s">
        <v>26</v>
      </c>
      <c r="H22" s="159"/>
    </row>
    <row r="23" spans="1:8">
      <c r="A23" s="50" t="s">
        <v>27</v>
      </c>
      <c r="B23" s="160">
        <v>0</v>
      </c>
      <c r="C23" s="160">
        <v>40</v>
      </c>
      <c r="D23" s="160">
        <v>0</v>
      </c>
      <c r="E23" s="160">
        <v>0</v>
      </c>
      <c r="F23" s="160">
        <v>0</v>
      </c>
      <c r="G23" s="51"/>
      <c r="H23" s="161">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62">
        <v>0</v>
      </c>
      <c r="C26" s="56" t="s">
        <v>30</v>
      </c>
      <c r="D26" s="54"/>
      <c r="E26" s="54"/>
      <c r="F26" s="54"/>
      <c r="G26" s="54"/>
      <c r="H26" s="6"/>
    </row>
    <row r="27" spans="1:8" ht="14.25" customHeight="1">
      <c r="A27" s="281" t="s">
        <v>31</v>
      </c>
      <c r="B27" s="55"/>
      <c r="C27" s="56"/>
      <c r="D27" s="54"/>
      <c r="E27" s="54"/>
      <c r="F27" s="54"/>
      <c r="G27" s="54"/>
      <c r="H27" s="6"/>
    </row>
    <row r="28" spans="1:8">
      <c r="A28" s="281"/>
      <c r="B28" s="162" t="s">
        <v>119</v>
      </c>
      <c r="C28" s="56"/>
      <c r="D28" s="54"/>
      <c r="E28" s="54"/>
      <c r="F28" s="54"/>
      <c r="G28" s="54"/>
      <c r="H28" s="6"/>
    </row>
    <row r="29" spans="1:8" ht="15" thickBot="1">
      <c r="A29" s="57"/>
      <c r="B29" s="58"/>
      <c r="C29" s="59"/>
      <c r="D29" s="58"/>
      <c r="E29" s="58"/>
      <c r="F29" s="58"/>
      <c r="G29" s="58"/>
      <c r="H29" s="60"/>
    </row>
    <row r="30" spans="1:8" ht="15" thickBot="1">
      <c r="A30" s="276" t="s">
        <v>32</v>
      </c>
      <c r="B30" s="282"/>
      <c r="C30" s="277"/>
      <c r="D30" s="277"/>
      <c r="E30" s="277"/>
      <c r="F30" s="277"/>
      <c r="G30" s="277"/>
      <c r="H30" s="278"/>
    </row>
    <row r="31" spans="1:8">
      <c r="A31" s="61"/>
      <c r="B31" s="62"/>
      <c r="C31" s="62"/>
      <c r="D31" s="62"/>
      <c r="E31" s="62"/>
      <c r="F31" s="62"/>
      <c r="G31" s="62"/>
      <c r="H31" s="63"/>
    </row>
    <row r="32" spans="1:8">
      <c r="A32" s="64" t="s">
        <v>33</v>
      </c>
      <c r="B32" s="65"/>
      <c r="C32" s="66">
        <v>1250</v>
      </c>
      <c r="D32" s="5"/>
      <c r="E32" s="54"/>
      <c r="F32" s="54"/>
      <c r="G32" s="54"/>
      <c r="H32" s="6"/>
    </row>
    <row r="33" spans="1:8">
      <c r="A33" s="64" t="s">
        <v>34</v>
      </c>
      <c r="B33" s="67" t="s">
        <v>35</v>
      </c>
      <c r="C33" s="68">
        <v>40</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1210</v>
      </c>
      <c r="D35" s="69"/>
      <c r="E35" s="69"/>
      <c r="F35" s="69"/>
      <c r="G35" s="5"/>
      <c r="H35" s="6"/>
    </row>
    <row r="36" spans="1:8" ht="15" thickBot="1">
      <c r="A36" s="64"/>
      <c r="B36" s="65"/>
      <c r="C36" s="74"/>
      <c r="D36" s="69"/>
      <c r="E36" s="69"/>
      <c r="F36" s="69"/>
      <c r="G36" s="5"/>
      <c r="H36" s="6"/>
    </row>
    <row r="37" spans="1:8">
      <c r="A37" s="283" t="s">
        <v>42</v>
      </c>
      <c r="B37" s="282"/>
      <c r="C37" s="282"/>
      <c r="D37" s="282"/>
      <c r="E37" s="282"/>
      <c r="F37" s="282"/>
      <c r="G37" s="282"/>
      <c r="H37" s="284"/>
    </row>
    <row r="38" spans="1:8" ht="37.5">
      <c r="A38" s="75"/>
      <c r="B38" s="285" t="s">
        <v>43</v>
      </c>
      <c r="C38" s="286"/>
      <c r="D38" s="178" t="s">
        <v>44</v>
      </c>
      <c r="E38" s="179" t="s">
        <v>45</v>
      </c>
      <c r="F38" s="76" t="s">
        <v>46</v>
      </c>
      <c r="G38" s="287" t="s">
        <v>47</v>
      </c>
      <c r="H38" s="288"/>
    </row>
    <row r="39" spans="1:8">
      <c r="A39" s="77">
        <v>1</v>
      </c>
      <c r="B39" s="289" t="s">
        <v>134</v>
      </c>
      <c r="C39" s="290"/>
      <c r="D39" s="163">
        <v>1500</v>
      </c>
      <c r="E39" s="163">
        <v>880</v>
      </c>
      <c r="F39" s="146" t="s">
        <v>127</v>
      </c>
      <c r="G39" s="291">
        <v>2380</v>
      </c>
      <c r="H39" s="292"/>
    </row>
    <row r="40" spans="1:8">
      <c r="A40" s="77">
        <v>2</v>
      </c>
      <c r="B40" s="289"/>
      <c r="C40" s="290"/>
      <c r="D40" s="163">
        <v>0</v>
      </c>
      <c r="E40" s="163">
        <v>0</v>
      </c>
      <c r="F40" s="146" t="s">
        <v>64</v>
      </c>
      <c r="G40" s="291">
        <v>0</v>
      </c>
      <c r="H40" s="292"/>
    </row>
    <row r="41" spans="1:8">
      <c r="A41" s="77">
        <v>3</v>
      </c>
      <c r="B41" s="289"/>
      <c r="C41" s="290"/>
      <c r="D41" s="163">
        <v>0</v>
      </c>
      <c r="E41" s="163">
        <v>0</v>
      </c>
      <c r="F41" s="146" t="s">
        <v>64</v>
      </c>
      <c r="G41" s="291">
        <v>0</v>
      </c>
      <c r="H41" s="292"/>
    </row>
    <row r="42" spans="1:8">
      <c r="A42" s="77">
        <v>4</v>
      </c>
      <c r="B42" s="289"/>
      <c r="C42" s="290"/>
      <c r="D42" s="163">
        <v>0</v>
      </c>
      <c r="E42" s="163">
        <v>0</v>
      </c>
      <c r="F42" s="146" t="s">
        <v>64</v>
      </c>
      <c r="G42" s="291">
        <v>0</v>
      </c>
      <c r="H42" s="292"/>
    </row>
    <row r="43" spans="1:8">
      <c r="A43" s="77">
        <v>5</v>
      </c>
      <c r="B43" s="289"/>
      <c r="C43" s="290"/>
      <c r="D43" s="163">
        <v>0</v>
      </c>
      <c r="E43" s="163">
        <v>0</v>
      </c>
      <c r="F43" s="146" t="s">
        <v>64</v>
      </c>
      <c r="G43" s="291">
        <v>0</v>
      </c>
      <c r="H43" s="292"/>
    </row>
    <row r="44" spans="1:8">
      <c r="A44" s="77">
        <v>6</v>
      </c>
      <c r="B44" s="289"/>
      <c r="C44" s="290"/>
      <c r="D44" s="163">
        <v>0</v>
      </c>
      <c r="E44" s="163">
        <v>0</v>
      </c>
      <c r="F44" s="146" t="s">
        <v>64</v>
      </c>
      <c r="G44" s="291">
        <v>0</v>
      </c>
      <c r="H44" s="292"/>
    </row>
    <row r="45" spans="1:8">
      <c r="A45" s="77">
        <v>7</v>
      </c>
      <c r="B45" s="289"/>
      <c r="C45" s="290"/>
      <c r="D45" s="163">
        <v>0</v>
      </c>
      <c r="E45" s="163">
        <v>0</v>
      </c>
      <c r="F45" s="146" t="s">
        <v>64</v>
      </c>
      <c r="G45" s="291">
        <v>0</v>
      </c>
      <c r="H45" s="292"/>
    </row>
    <row r="46" spans="1:8">
      <c r="A46" s="77">
        <v>8</v>
      </c>
      <c r="B46" s="295"/>
      <c r="C46" s="296"/>
      <c r="D46" s="164">
        <v>0</v>
      </c>
      <c r="E46" s="164">
        <v>0</v>
      </c>
      <c r="F46" s="146" t="s">
        <v>64</v>
      </c>
      <c r="G46" s="291">
        <v>0</v>
      </c>
      <c r="H46" s="292"/>
    </row>
    <row r="47" spans="1:8">
      <c r="A47" s="78"/>
      <c r="B47" s="299" t="s">
        <v>48</v>
      </c>
      <c r="C47" s="299"/>
      <c r="D47" s="299"/>
      <c r="E47" s="299"/>
      <c r="F47" s="299"/>
      <c r="G47" s="38" t="s">
        <v>49</v>
      </c>
      <c r="H47" s="79">
        <v>0</v>
      </c>
    </row>
    <row r="48" spans="1:8">
      <c r="A48" s="80"/>
      <c r="B48" s="38"/>
      <c r="C48" s="38"/>
      <c r="D48" s="38"/>
      <c r="E48" s="38"/>
      <c r="F48" s="38" t="s">
        <v>50</v>
      </c>
      <c r="G48" s="38" t="s">
        <v>51</v>
      </c>
      <c r="H48" s="79">
        <v>2380</v>
      </c>
    </row>
    <row r="49" spans="1:8">
      <c r="A49" s="80"/>
      <c r="B49" s="38"/>
      <c r="C49" s="38"/>
      <c r="D49" s="38"/>
      <c r="E49" s="38"/>
      <c r="F49" s="38"/>
      <c r="G49" s="38"/>
      <c r="H49" s="81"/>
    </row>
    <row r="50" spans="1:8" ht="14.25" customHeight="1">
      <c r="A50" s="300" t="s">
        <v>48</v>
      </c>
      <c r="B50" s="301"/>
      <c r="C50" s="301"/>
      <c r="D50" s="82">
        <v>0</v>
      </c>
      <c r="E50" s="5" t="s">
        <v>49</v>
      </c>
      <c r="F50" s="5"/>
      <c r="G50" s="5"/>
      <c r="H50" s="6"/>
    </row>
    <row r="51" spans="1:8">
      <c r="A51" s="64" t="s">
        <v>17</v>
      </c>
      <c r="B51" s="5"/>
      <c r="C51" s="83"/>
      <c r="D51" s="84">
        <v>0.3</v>
      </c>
      <c r="E51" s="5" t="s">
        <v>52</v>
      </c>
      <c r="F51" s="5"/>
      <c r="G51" s="5"/>
      <c r="H51" s="6"/>
    </row>
    <row r="52" spans="1:8">
      <c r="A52" s="37" t="s">
        <v>53</v>
      </c>
      <c r="B52" s="5"/>
      <c r="C52" s="38" t="s">
        <v>54</v>
      </c>
      <c r="D52" s="85">
        <v>0</v>
      </c>
      <c r="E52" s="5"/>
      <c r="F52" s="5"/>
      <c r="G52" s="5"/>
      <c r="H52" s="6"/>
    </row>
    <row r="53" spans="1:8" ht="15" thickBot="1">
      <c r="A53" s="86"/>
      <c r="B53" s="87"/>
      <c r="C53" s="87"/>
      <c r="D53" s="59"/>
      <c r="E53" s="59"/>
      <c r="F53" s="59"/>
      <c r="G53" s="59"/>
      <c r="H53" s="60"/>
    </row>
    <row r="54" spans="1:8">
      <c r="A54" s="302" t="s">
        <v>55</v>
      </c>
      <c r="B54" s="303"/>
      <c r="C54" s="303"/>
      <c r="D54" s="303"/>
      <c r="E54" s="303"/>
      <c r="F54" s="303"/>
      <c r="G54" s="88"/>
      <c r="H54" s="177"/>
    </row>
    <row r="55" spans="1:8" ht="25.5" customHeight="1">
      <c r="A55" s="89"/>
      <c r="B55" s="285" t="s">
        <v>43</v>
      </c>
      <c r="C55" s="286"/>
      <c r="D55" s="76" t="s">
        <v>56</v>
      </c>
      <c r="E55" s="293" t="s">
        <v>57</v>
      </c>
      <c r="F55" s="294"/>
      <c r="G55" s="5"/>
      <c r="H55" s="6"/>
    </row>
    <row r="56" spans="1:8">
      <c r="A56" s="77">
        <v>1</v>
      </c>
      <c r="B56" s="304" t="s">
        <v>134</v>
      </c>
      <c r="C56" s="305"/>
      <c r="D56" s="165">
        <v>2</v>
      </c>
      <c r="E56" s="306">
        <v>642</v>
      </c>
      <c r="F56" s="307"/>
      <c r="G56" s="5"/>
      <c r="H56" s="6"/>
    </row>
    <row r="57" spans="1:8">
      <c r="A57" s="77">
        <v>2</v>
      </c>
      <c r="B57" s="304" t="s">
        <v>64</v>
      </c>
      <c r="C57" s="305"/>
      <c r="D57" s="165"/>
      <c r="E57" s="306">
        <v>0</v>
      </c>
      <c r="F57" s="307"/>
      <c r="G57" s="5"/>
      <c r="H57" s="6"/>
    </row>
    <row r="58" spans="1:8">
      <c r="A58" s="77">
        <v>3</v>
      </c>
      <c r="B58" s="304" t="s">
        <v>64</v>
      </c>
      <c r="C58" s="305"/>
      <c r="D58" s="165"/>
      <c r="E58" s="306">
        <v>0</v>
      </c>
      <c r="F58" s="307"/>
      <c r="G58" s="5"/>
      <c r="H58" s="6"/>
    </row>
    <row r="59" spans="1:8">
      <c r="A59" s="77">
        <v>4</v>
      </c>
      <c r="B59" s="304" t="s">
        <v>64</v>
      </c>
      <c r="C59" s="305"/>
      <c r="D59" s="165"/>
      <c r="E59" s="306">
        <v>0</v>
      </c>
      <c r="F59" s="307"/>
      <c r="G59" s="5"/>
      <c r="H59" s="6"/>
    </row>
    <row r="60" spans="1:8">
      <c r="A60" s="77">
        <v>5</v>
      </c>
      <c r="B60" s="304" t="s">
        <v>64</v>
      </c>
      <c r="C60" s="305"/>
      <c r="D60" s="165"/>
      <c r="E60" s="306">
        <v>0</v>
      </c>
      <c r="F60" s="307"/>
      <c r="G60" s="5"/>
      <c r="H60" s="6"/>
    </row>
    <row r="61" spans="1:8">
      <c r="A61" s="77">
        <v>6</v>
      </c>
      <c r="B61" s="304" t="s">
        <v>64</v>
      </c>
      <c r="C61" s="305"/>
      <c r="D61" s="165"/>
      <c r="E61" s="306">
        <v>0</v>
      </c>
      <c r="F61" s="307"/>
      <c r="G61" s="5"/>
      <c r="H61" s="6"/>
    </row>
    <row r="62" spans="1:8">
      <c r="A62" s="77">
        <v>7</v>
      </c>
      <c r="B62" s="304" t="s">
        <v>64</v>
      </c>
      <c r="C62" s="305"/>
      <c r="D62" s="165"/>
      <c r="E62" s="306">
        <v>0</v>
      </c>
      <c r="F62" s="307"/>
      <c r="G62" s="5"/>
      <c r="H62" s="6"/>
    </row>
    <row r="63" spans="1:8">
      <c r="A63" s="78">
        <v>8</v>
      </c>
      <c r="B63" s="304" t="s">
        <v>64</v>
      </c>
      <c r="C63" s="305"/>
      <c r="D63" s="166"/>
      <c r="E63" s="308">
        <v>0</v>
      </c>
      <c r="F63" s="309"/>
      <c r="G63" s="5"/>
      <c r="H63" s="6"/>
    </row>
    <row r="64" spans="1:8">
      <c r="A64" s="80"/>
      <c r="B64" s="41"/>
      <c r="C64" s="41"/>
      <c r="D64" s="38" t="s">
        <v>58</v>
      </c>
      <c r="E64" s="38" t="s">
        <v>59</v>
      </c>
      <c r="F64" s="90">
        <v>642</v>
      </c>
      <c r="G64" s="5"/>
      <c r="H64" s="6"/>
    </row>
    <row r="65" spans="1:8">
      <c r="A65" s="80"/>
      <c r="B65" s="38"/>
      <c r="C65" s="38"/>
      <c r="D65" s="38"/>
      <c r="E65" s="5"/>
      <c r="F65" s="38"/>
      <c r="G65" s="5"/>
      <c r="H65" s="6"/>
    </row>
    <row r="66" spans="1:8" ht="14.25" customHeight="1">
      <c r="A66" s="310" t="s">
        <v>60</v>
      </c>
      <c r="B66" s="311"/>
      <c r="C66" s="167"/>
      <c r="D66" s="167"/>
      <c r="E66" s="152"/>
      <c r="F66" s="167"/>
      <c r="G66" s="168"/>
      <c r="H66" s="6"/>
    </row>
    <row r="67" spans="1:8">
      <c r="A67" s="310"/>
      <c r="B67" s="311"/>
      <c r="C67" s="167"/>
      <c r="D67" s="167"/>
      <c r="E67" s="152"/>
      <c r="F67" s="167"/>
      <c r="G67" s="152"/>
      <c r="H67" s="6"/>
    </row>
    <row r="68" spans="1:8">
      <c r="A68" s="314" t="s">
        <v>64</v>
      </c>
      <c r="B68" s="315"/>
      <c r="C68" s="38"/>
      <c r="D68" s="38"/>
      <c r="E68" s="5"/>
      <c r="F68" s="38"/>
      <c r="G68" s="5"/>
      <c r="H68" s="6"/>
    </row>
    <row r="69" spans="1:8">
      <c r="A69" s="37"/>
      <c r="B69" s="91" t="s">
        <v>57</v>
      </c>
      <c r="C69" s="38" t="s">
        <v>59</v>
      </c>
      <c r="D69" s="92">
        <v>642</v>
      </c>
      <c r="E69" s="5"/>
      <c r="F69" s="91"/>
      <c r="G69" s="38"/>
      <c r="H69" s="79"/>
    </row>
    <row r="70" spans="1:8">
      <c r="A70" s="37"/>
      <c r="B70" s="91" t="s">
        <v>61</v>
      </c>
      <c r="C70" s="93" t="s">
        <v>62</v>
      </c>
      <c r="D70" s="92">
        <v>0</v>
      </c>
      <c r="E70" s="54"/>
      <c r="F70" s="91"/>
      <c r="G70" s="93"/>
      <c r="H70" s="94"/>
    </row>
    <row r="71" spans="1:8">
      <c r="A71" s="37"/>
      <c r="B71" s="91"/>
      <c r="C71" s="93"/>
      <c r="D71" s="95"/>
      <c r="E71" s="96"/>
      <c r="F71" s="5"/>
      <c r="G71" s="5"/>
      <c r="H71" s="6"/>
    </row>
    <row r="72" spans="1:8">
      <c r="A72" s="97" t="s">
        <v>63</v>
      </c>
      <c r="B72" s="169"/>
      <c r="C72" s="93" t="s">
        <v>62</v>
      </c>
      <c r="D72" s="170">
        <v>0</v>
      </c>
      <c r="E72" s="43" t="s">
        <v>64</v>
      </c>
      <c r="F72" s="91"/>
      <c r="G72" s="93"/>
      <c r="H72" s="94"/>
    </row>
    <row r="73" spans="1:8">
      <c r="A73" s="37"/>
      <c r="B73" s="38" t="s">
        <v>65</v>
      </c>
      <c r="C73" s="38" t="s">
        <v>66</v>
      </c>
      <c r="D73" s="98">
        <v>642</v>
      </c>
      <c r="E73" s="5"/>
      <c r="F73" s="5"/>
      <c r="G73" s="38"/>
      <c r="H73" s="79"/>
    </row>
    <row r="74" spans="1:8">
      <c r="A74" s="37"/>
      <c r="B74" s="38"/>
      <c r="C74" s="38"/>
      <c r="D74" s="98"/>
      <c r="E74" s="5"/>
      <c r="F74" s="5"/>
      <c r="G74" s="38"/>
      <c r="H74" s="79"/>
    </row>
    <row r="75" spans="1:8">
      <c r="A75" s="37" t="s">
        <v>67</v>
      </c>
      <c r="B75" s="38"/>
      <c r="C75" s="38" t="s">
        <v>51</v>
      </c>
      <c r="D75" s="92">
        <v>2380</v>
      </c>
      <c r="E75" s="5"/>
      <c r="F75" s="5"/>
      <c r="G75" s="38"/>
      <c r="H75" s="79"/>
    </row>
    <row r="76" spans="1:8">
      <c r="A76" s="37" t="s">
        <v>17</v>
      </c>
      <c r="B76" s="38"/>
      <c r="C76" s="38"/>
      <c r="D76" s="99">
        <v>0.3</v>
      </c>
      <c r="E76" s="5" t="s">
        <v>68</v>
      </c>
      <c r="F76" s="5"/>
      <c r="G76" s="38"/>
      <c r="H76" s="79"/>
    </row>
    <row r="77" spans="1:8">
      <c r="A77" s="64" t="s">
        <v>69</v>
      </c>
      <c r="B77" s="38"/>
      <c r="C77" s="38" t="s">
        <v>70</v>
      </c>
      <c r="D77" s="85">
        <v>714</v>
      </c>
      <c r="E77" s="5"/>
      <c r="F77" s="5"/>
      <c r="G77" s="38"/>
      <c r="H77" s="79"/>
    </row>
    <row r="78" spans="1:8">
      <c r="A78" s="64"/>
      <c r="B78" s="38"/>
      <c r="C78" s="38"/>
      <c r="D78" s="100"/>
      <c r="E78" s="5"/>
      <c r="F78" s="5"/>
      <c r="G78" s="38"/>
      <c r="H78" s="79"/>
    </row>
    <row r="79" spans="1:8">
      <c r="A79" s="64" t="s">
        <v>69</v>
      </c>
      <c r="B79" s="38"/>
      <c r="C79" s="101" t="s">
        <v>71</v>
      </c>
      <c r="D79" s="98">
        <v>714</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16" t="s">
        <v>73</v>
      </c>
      <c r="B82" s="317"/>
      <c r="C82" s="317"/>
      <c r="D82" s="317"/>
      <c r="E82" s="317"/>
      <c r="F82" s="317"/>
      <c r="G82" s="317"/>
      <c r="H82" s="318"/>
    </row>
    <row r="83" spans="1:8">
      <c r="A83" s="37"/>
      <c r="B83" s="49"/>
      <c r="C83" s="27"/>
      <c r="D83" s="107"/>
      <c r="E83" s="45"/>
      <c r="F83" s="45"/>
      <c r="G83" s="45"/>
      <c r="H83" s="108"/>
    </row>
    <row r="84" spans="1:8">
      <c r="A84" s="109" t="s">
        <v>74</v>
      </c>
      <c r="B84" s="49"/>
      <c r="C84" s="27"/>
      <c r="D84" s="110">
        <v>714</v>
      </c>
      <c r="E84" s="5" t="s">
        <v>75</v>
      </c>
      <c r="F84" s="319" t="s">
        <v>64</v>
      </c>
      <c r="G84" s="319"/>
      <c r="H84" s="320"/>
    </row>
    <row r="85" spans="1:8">
      <c r="A85" s="33"/>
      <c r="B85" s="43"/>
      <c r="C85" s="43"/>
      <c r="D85" s="111"/>
      <c r="E85" s="5"/>
      <c r="F85" s="319"/>
      <c r="G85" s="319"/>
      <c r="H85" s="320"/>
    </row>
    <row r="86" spans="1:8" ht="14.25" customHeight="1">
      <c r="A86" s="321" t="s">
        <v>109</v>
      </c>
      <c r="B86" s="91" t="s">
        <v>77</v>
      </c>
      <c r="C86" s="93" t="s">
        <v>62</v>
      </c>
      <c r="D86" s="114">
        <v>0</v>
      </c>
      <c r="E86" s="96"/>
      <c r="F86" s="5"/>
      <c r="G86" s="5"/>
      <c r="H86" s="6"/>
    </row>
    <row r="87" spans="1:8">
      <c r="A87" s="321"/>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714</v>
      </c>
      <c r="E90" s="5"/>
      <c r="F90" s="113"/>
      <c r="G90" s="5"/>
      <c r="H90" s="6"/>
    </row>
    <row r="91" spans="1:8" ht="15" thickBot="1">
      <c r="A91" s="24"/>
      <c r="B91" s="5"/>
      <c r="C91" s="38"/>
      <c r="D91" s="114"/>
      <c r="E91" s="5"/>
      <c r="F91" s="113"/>
      <c r="G91" s="5"/>
      <c r="H91" s="6"/>
    </row>
    <row r="92" spans="1:8" ht="15" thickBot="1">
      <c r="A92" s="276" t="s">
        <v>83</v>
      </c>
      <c r="B92" s="277"/>
      <c r="C92" s="277"/>
      <c r="D92" s="277"/>
      <c r="E92" s="277"/>
      <c r="F92" s="277"/>
      <c r="G92" s="277"/>
      <c r="H92" s="278"/>
    </row>
    <row r="93" spans="1:8">
      <c r="A93" s="24"/>
      <c r="B93" s="5"/>
      <c r="C93" s="38"/>
      <c r="D93" s="114"/>
      <c r="E93" s="5"/>
      <c r="F93" s="113"/>
      <c r="G93" s="5"/>
      <c r="H93" s="6"/>
    </row>
    <row r="94" spans="1:8">
      <c r="A94" s="109" t="s">
        <v>33</v>
      </c>
      <c r="B94" s="5"/>
      <c r="C94" s="38"/>
      <c r="D94" s="114">
        <v>1250</v>
      </c>
      <c r="E94" s="5"/>
      <c r="F94" s="113"/>
      <c r="G94" s="5"/>
      <c r="H94" s="6"/>
    </row>
    <row r="95" spans="1:8">
      <c r="A95" s="109"/>
      <c r="B95" s="5"/>
      <c r="C95" s="115"/>
      <c r="D95" s="116"/>
      <c r="E95" s="5"/>
      <c r="F95" s="113"/>
      <c r="G95" s="5"/>
      <c r="H95" s="6"/>
    </row>
    <row r="96" spans="1:8">
      <c r="A96" s="117" t="s">
        <v>84</v>
      </c>
      <c r="B96" s="91" t="s">
        <v>77</v>
      </c>
      <c r="C96" s="118" t="s">
        <v>62</v>
      </c>
      <c r="D96" s="114">
        <v>40</v>
      </c>
      <c r="E96" s="5"/>
      <c r="F96" s="113"/>
      <c r="G96" s="5"/>
      <c r="H96" s="6"/>
    </row>
    <row r="97" spans="1:8">
      <c r="A97" s="64"/>
      <c r="B97" s="91" t="s">
        <v>78</v>
      </c>
      <c r="C97" s="118" t="s">
        <v>62</v>
      </c>
      <c r="D97" s="114">
        <v>10</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322" t="s">
        <v>64</v>
      </c>
      <c r="F100" s="322"/>
      <c r="G100" s="322"/>
      <c r="H100" s="323"/>
    </row>
    <row r="101" spans="1:8">
      <c r="A101" s="24"/>
      <c r="B101" s="91" t="s">
        <v>85</v>
      </c>
      <c r="C101" s="118" t="s">
        <v>62</v>
      </c>
      <c r="D101" s="114">
        <v>40</v>
      </c>
      <c r="E101" s="322"/>
      <c r="F101" s="322"/>
      <c r="G101" s="322"/>
      <c r="H101" s="323"/>
    </row>
    <row r="102" spans="1:8">
      <c r="A102" s="24"/>
      <c r="B102" s="91" t="s">
        <v>86</v>
      </c>
      <c r="C102" s="118" t="s">
        <v>62</v>
      </c>
      <c r="D102" s="114">
        <v>0</v>
      </c>
      <c r="E102" s="119"/>
      <c r="F102" s="119"/>
      <c r="G102" s="119"/>
      <c r="H102" s="120"/>
    </row>
    <row r="103" spans="1:8">
      <c r="A103" s="24"/>
      <c r="B103" s="180"/>
      <c r="C103" s="118"/>
      <c r="D103" s="114"/>
      <c r="E103" s="5"/>
      <c r="F103" s="113"/>
      <c r="G103" s="5"/>
      <c r="H103" s="6"/>
    </row>
    <row r="104" spans="1:8">
      <c r="A104" s="127" t="s">
        <v>87</v>
      </c>
      <c r="B104" s="91"/>
      <c r="C104" s="101" t="s">
        <v>88</v>
      </c>
      <c r="D104" s="114">
        <v>1160</v>
      </c>
      <c r="E104" s="5"/>
      <c r="F104" s="113"/>
      <c r="G104" s="5"/>
      <c r="H104" s="6"/>
    </row>
    <row r="105" spans="1:8">
      <c r="A105" s="24" t="s">
        <v>89</v>
      </c>
      <c r="B105" s="5"/>
      <c r="C105" s="38" t="s">
        <v>90</v>
      </c>
      <c r="D105" s="114">
        <v>290</v>
      </c>
      <c r="E105" s="5" t="s">
        <v>91</v>
      </c>
      <c r="F105" s="113"/>
      <c r="G105" s="5"/>
      <c r="H105" s="6"/>
    </row>
    <row r="106" spans="1:8" ht="15" thickBot="1">
      <c r="A106" s="5"/>
      <c r="B106" s="5"/>
      <c r="C106" s="5"/>
      <c r="D106" s="5"/>
      <c r="E106" s="5"/>
      <c r="F106" s="5"/>
      <c r="G106" s="5"/>
      <c r="H106" s="6"/>
    </row>
    <row r="107" spans="1:8" ht="15" thickBot="1">
      <c r="A107" s="276" t="s">
        <v>92</v>
      </c>
      <c r="B107" s="277"/>
      <c r="C107" s="277"/>
      <c r="D107" s="277"/>
      <c r="E107" s="277"/>
      <c r="F107" s="277"/>
      <c r="G107" s="277"/>
      <c r="H107" s="278"/>
    </row>
    <row r="108" spans="1:8">
      <c r="A108" s="61"/>
      <c r="B108" s="62"/>
      <c r="C108" s="62"/>
      <c r="D108" s="62"/>
      <c r="E108" s="62"/>
      <c r="F108" s="62"/>
      <c r="G108" s="62"/>
      <c r="H108" s="63"/>
    </row>
    <row r="109" spans="1:8">
      <c r="A109" s="37" t="s">
        <v>93</v>
      </c>
      <c r="B109" s="5"/>
      <c r="C109" s="5"/>
      <c r="D109" s="66">
        <v>1210</v>
      </c>
      <c r="E109" s="5" t="s">
        <v>94</v>
      </c>
      <c r="F109" s="5"/>
      <c r="G109" s="5"/>
      <c r="H109" s="6"/>
    </row>
    <row r="110" spans="1:8">
      <c r="A110" s="37" t="s">
        <v>95</v>
      </c>
      <c r="B110" s="5"/>
      <c r="C110" s="93" t="s">
        <v>62</v>
      </c>
      <c r="D110" s="66">
        <v>714</v>
      </c>
      <c r="E110" s="56" t="s">
        <v>96</v>
      </c>
      <c r="F110" s="5"/>
      <c r="G110" s="5"/>
      <c r="H110" s="6"/>
    </row>
    <row r="111" spans="1:8">
      <c r="A111" s="324" t="s">
        <v>97</v>
      </c>
      <c r="B111" s="325"/>
      <c r="C111" s="93" t="s">
        <v>62</v>
      </c>
      <c r="D111" s="171">
        <v>0</v>
      </c>
      <c r="E111" s="56" t="s">
        <v>98</v>
      </c>
      <c r="F111" s="5"/>
      <c r="G111" s="5"/>
      <c r="H111" s="6"/>
    </row>
    <row r="112" spans="1:8">
      <c r="A112" s="24" t="s">
        <v>99</v>
      </c>
      <c r="B112" s="5"/>
      <c r="C112" s="38" t="s">
        <v>100</v>
      </c>
      <c r="D112" s="121">
        <v>496</v>
      </c>
      <c r="E112" s="5" t="s">
        <v>101</v>
      </c>
      <c r="F112" s="5"/>
      <c r="G112" s="5"/>
      <c r="H112" s="6"/>
    </row>
    <row r="113" spans="1:8" ht="15" thickBot="1">
      <c r="A113" s="24"/>
      <c r="B113" s="5"/>
      <c r="C113" s="91"/>
      <c r="D113" s="122"/>
      <c r="E113" s="31"/>
      <c r="F113" s="5"/>
      <c r="G113" s="5"/>
      <c r="H113" s="6"/>
    </row>
    <row r="114" spans="1:8" ht="15" thickBot="1">
      <c r="A114" s="276" t="s">
        <v>102</v>
      </c>
      <c r="B114" s="277"/>
      <c r="C114" s="277"/>
      <c r="D114" s="277"/>
      <c r="E114" s="277"/>
      <c r="F114" s="277"/>
      <c r="G114" s="277"/>
      <c r="H114" s="278"/>
    </row>
    <row r="115" spans="1:8">
      <c r="A115" s="61"/>
      <c r="B115" s="62"/>
      <c r="C115" s="62"/>
      <c r="D115" s="62"/>
      <c r="E115" s="62"/>
      <c r="F115" s="62"/>
      <c r="G115" s="62"/>
      <c r="H115" s="63"/>
    </row>
    <row r="116" spans="1:8">
      <c r="A116" s="37" t="s">
        <v>33</v>
      </c>
      <c r="B116" s="5"/>
      <c r="C116" s="5"/>
      <c r="D116" s="123">
        <v>1250</v>
      </c>
      <c r="E116" s="5"/>
      <c r="F116" s="5"/>
      <c r="G116" s="5"/>
      <c r="H116" s="6"/>
    </row>
    <row r="117" spans="1:8">
      <c r="A117" s="64" t="s">
        <v>103</v>
      </c>
      <c r="B117" s="5"/>
      <c r="C117" s="93" t="s">
        <v>62</v>
      </c>
      <c r="D117" s="123">
        <v>0</v>
      </c>
      <c r="E117" s="5"/>
      <c r="F117" s="5"/>
      <c r="G117" s="5"/>
      <c r="H117" s="6"/>
    </row>
    <row r="118" spans="1:8">
      <c r="A118" s="37" t="s">
        <v>99</v>
      </c>
      <c r="B118" s="5"/>
      <c r="C118" s="93" t="s">
        <v>62</v>
      </c>
      <c r="D118" s="124">
        <v>496</v>
      </c>
      <c r="E118" s="5"/>
      <c r="F118" s="5"/>
      <c r="G118" s="5"/>
      <c r="H118" s="6"/>
    </row>
    <row r="119" spans="1:8">
      <c r="A119" s="24" t="s">
        <v>104</v>
      </c>
      <c r="B119" s="5"/>
      <c r="C119" s="38" t="s">
        <v>105</v>
      </c>
      <c r="D119" s="125">
        <v>754</v>
      </c>
      <c r="E119" s="5" t="s">
        <v>101</v>
      </c>
      <c r="F119" s="5"/>
      <c r="G119" s="5"/>
      <c r="H119" s="6"/>
    </row>
    <row r="120" spans="1:8">
      <c r="A120" s="37"/>
      <c r="B120" s="5"/>
      <c r="C120" s="93"/>
      <c r="D120" s="126"/>
      <c r="E120" s="5"/>
      <c r="F120" s="5"/>
      <c r="G120" s="5"/>
      <c r="H120" s="6"/>
    </row>
    <row r="121" spans="1:8">
      <c r="A121" s="37" t="s">
        <v>106</v>
      </c>
      <c r="B121" s="312" t="s">
        <v>128</v>
      </c>
      <c r="C121" s="313"/>
      <c r="D121" s="5"/>
      <c r="E121" s="91" t="s">
        <v>107</v>
      </c>
      <c r="F121" s="172">
        <v>44362</v>
      </c>
      <c r="G121" s="5"/>
      <c r="H121" s="6"/>
    </row>
    <row r="122" spans="1:8">
      <c r="A122" s="37"/>
      <c r="B122" s="5"/>
      <c r="C122" s="5"/>
      <c r="D122" s="5"/>
      <c r="E122" s="91"/>
      <c r="F122" s="5"/>
      <c r="G122" s="5"/>
      <c r="H122" s="6"/>
    </row>
    <row r="123" spans="1:8">
      <c r="A123" s="37" t="s">
        <v>108</v>
      </c>
      <c r="B123" s="312" t="s">
        <v>129</v>
      </c>
      <c r="C123" s="313"/>
      <c r="D123" s="5"/>
      <c r="E123" s="91" t="s">
        <v>107</v>
      </c>
      <c r="F123" s="172">
        <v>44363</v>
      </c>
      <c r="G123" s="5"/>
      <c r="H123" s="6"/>
    </row>
    <row r="124" spans="1:8" ht="15" thickBot="1">
      <c r="A124" s="57"/>
      <c r="B124" s="59"/>
      <c r="C124" s="59"/>
      <c r="D124" s="59"/>
      <c r="E124" s="59"/>
      <c r="F124" s="59"/>
      <c r="G124" s="59"/>
      <c r="H124" s="60"/>
    </row>
  </sheetData>
  <sheetProtection algorithmName="SHA-512" hashValue="AT/VuFvQ6dINPPWfdrlkWcEeRkrZcKnfIZ3RU2QqK3X77TlcTB12OBG99mbnhbfwzzit/GyCd47hzuXJWyAwDw==" saltValue="auJw8B5zbVw/nruO/7G0hA==" spinCount="100000" sheet="1" objects="1" scenarios="1"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39:H46">
    <cfRule type="expression" priority="1">
      <formula>AND+$F$39:$F$46="Yes"</formula>
    </cfRule>
  </conditionalFormatting>
  <pageMargins left="0.7" right="0.7" top="0.75" bottom="0.75" header="0.3" footer="0.3"/>
  <pageSetup scale="58"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5142"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5143" r:id="rId16"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5144"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5145" r:id="rId1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5146" r:id="rId1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5147" r:id="rId2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5148" r:id="rId21"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5149" r:id="rId22"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5150" r:id="rId23"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5151" r:id="rId24"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5152"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5153"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5191" r:id="rId27" name="Check Box 71">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5192" r:id="rId28" name="Check Box 72">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5193" r:id="rId29" name="Check Box 73">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5194" r:id="rId30" name="Check Box 74">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5195" r:id="rId31" name="Check Box 75">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5196" r:id="rId32" name="Check Box 76">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5197" r:id="rId33" name="Check Box 77">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5198" r:id="rId34" name="Check Box 78">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5199" r:id="rId35" name="Check Box 79">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5200" r:id="rId36" name="Check Box 80">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5201" r:id="rId37" name="Check Box 81">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5202" r:id="rId38" name="Check Box 82">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5203" r:id="rId39" name="Check Box 83">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5204" r:id="rId40" name="Check Box 84">
              <controlPr defaultSize="0" autoFill="0" autoLine="0" autoPict="0">
                <anchor moveWithCells="1">
                  <from>
                    <xdr:col>7</xdr:col>
                    <xdr:colOff>31750</xdr:colOff>
                    <xdr:row>18</xdr:row>
                    <xdr:rowOff>171450</xdr:rowOff>
                  </from>
                  <to>
                    <xdr:col>8</xdr:col>
                    <xdr:colOff>12700</xdr:colOff>
                    <xdr:row>19</xdr:row>
                    <xdr:rowOff>184150</xdr:rowOff>
                  </to>
                </anchor>
              </controlPr>
            </control>
          </mc:Choice>
        </mc:AlternateContent>
        <mc:AlternateContent xmlns:mc="http://schemas.openxmlformats.org/markup-compatibility/2006">
          <mc:Choice Requires="x14">
            <control shapeId="5205" r:id="rId41" name="Check Box 85">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mc:AlternateContent xmlns:mc="http://schemas.openxmlformats.org/markup-compatibility/2006">
          <mc:Choice Requires="x14">
            <control shapeId="5206" r:id="rId42" name="Check Box 86">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5207" r:id="rId43" name="Check Box 87">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5208" r:id="rId44" name="Check Box 88">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H124"/>
  <sheetViews>
    <sheetView zoomScale="80" zoomScaleNormal="80" workbookViewId="0">
      <selection activeCell="B11" sqref="B11"/>
    </sheetView>
  </sheetViews>
  <sheetFormatPr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271" t="s">
        <v>0</v>
      </c>
      <c r="B1" s="272"/>
      <c r="C1" s="272"/>
      <c r="D1" s="272"/>
      <c r="E1" s="272"/>
      <c r="F1" s="272"/>
      <c r="G1" s="272"/>
      <c r="H1" s="273"/>
    </row>
    <row r="2" spans="1:8" ht="15" thickBot="1">
      <c r="A2" s="1" t="s">
        <v>1</v>
      </c>
      <c r="B2" s="274" t="s">
        <v>130</v>
      </c>
      <c r="C2" s="275"/>
      <c r="D2" s="275"/>
      <c r="E2" s="2" t="s">
        <v>2</v>
      </c>
      <c r="F2" s="150">
        <v>44440</v>
      </c>
      <c r="G2" s="2" t="s">
        <v>3</v>
      </c>
      <c r="H2" s="151">
        <v>44804</v>
      </c>
    </row>
    <row r="3" spans="1:8">
      <c r="A3" s="3"/>
      <c r="B3" s="4"/>
      <c r="C3" s="4"/>
      <c r="D3" s="4"/>
      <c r="E3" s="5"/>
      <c r="F3" s="5"/>
      <c r="G3" s="5"/>
      <c r="H3" s="6"/>
    </row>
    <row r="4" spans="1:8">
      <c r="A4" s="7" t="s">
        <v>4</v>
      </c>
      <c r="B4" s="152"/>
      <c r="C4" s="152"/>
      <c r="D4" s="152"/>
      <c r="E4" s="5"/>
      <c r="F4" s="5" t="s">
        <v>5</v>
      </c>
      <c r="G4" s="8"/>
      <c r="H4" s="9">
        <v>2021</v>
      </c>
    </row>
    <row r="5" spans="1:8" ht="15" thickBot="1">
      <c r="A5" s="3"/>
      <c r="B5" s="4"/>
      <c r="C5" s="4"/>
      <c r="D5" s="4"/>
      <c r="E5" s="5"/>
      <c r="F5" s="5"/>
      <c r="G5" s="5"/>
      <c r="H5" s="6"/>
    </row>
    <row r="6" spans="1:8" ht="15" thickBot="1">
      <c r="A6" s="276" t="s">
        <v>6</v>
      </c>
      <c r="B6" s="277"/>
      <c r="C6" s="277"/>
      <c r="D6" s="277"/>
      <c r="E6" s="277"/>
      <c r="F6" s="277"/>
      <c r="G6" s="277"/>
      <c r="H6" s="278"/>
    </row>
    <row r="7" spans="1:8">
      <c r="A7" s="10" t="s">
        <v>7</v>
      </c>
      <c r="B7" s="279" t="s">
        <v>131</v>
      </c>
      <c r="C7" s="280"/>
      <c r="D7" s="280"/>
      <c r="E7" s="280"/>
      <c r="F7" s="280"/>
      <c r="G7" s="11" t="s">
        <v>8</v>
      </c>
      <c r="H7" s="153" t="s">
        <v>115</v>
      </c>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54" t="s">
        <v>132</v>
      </c>
      <c r="C10" s="154"/>
      <c r="D10" s="154"/>
      <c r="E10" s="22" t="s">
        <v>135</v>
      </c>
      <c r="F10" s="154">
        <v>11</v>
      </c>
      <c r="G10" s="23"/>
      <c r="H10" s="155" t="s">
        <v>133</v>
      </c>
    </row>
    <row r="11" spans="1:8">
      <c r="A11" s="21"/>
      <c r="B11" s="23"/>
      <c r="C11" s="23"/>
      <c r="D11" s="23"/>
      <c r="E11" s="23"/>
      <c r="F11" s="23"/>
      <c r="G11" s="23"/>
      <c r="H11" s="6"/>
    </row>
    <row r="12" spans="1:8">
      <c r="A12" s="24" t="s">
        <v>15</v>
      </c>
      <c r="B12" s="25">
        <v>1250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56">
        <v>2</v>
      </c>
      <c r="C16" s="5"/>
      <c r="D16" s="38" t="s">
        <v>20</v>
      </c>
      <c r="E16" s="156">
        <v>0</v>
      </c>
      <c r="F16" s="39"/>
      <c r="G16" s="5"/>
      <c r="H16" s="6"/>
    </row>
    <row r="17" spans="1:8">
      <c r="A17" s="24"/>
      <c r="B17" s="5"/>
      <c r="C17" s="5"/>
      <c r="D17" s="31"/>
      <c r="E17" s="39"/>
      <c r="F17" s="39"/>
      <c r="G17" s="5"/>
      <c r="H17" s="6"/>
    </row>
    <row r="18" spans="1:8">
      <c r="A18" s="24" t="s">
        <v>21</v>
      </c>
      <c r="B18" s="40"/>
      <c r="C18" s="40"/>
      <c r="D18" s="31"/>
      <c r="E18" s="41" t="s">
        <v>22</v>
      </c>
      <c r="F18" s="157"/>
      <c r="G18" s="157"/>
      <c r="H18" s="6"/>
    </row>
    <row r="19" spans="1:8">
      <c r="A19" s="33"/>
      <c r="B19" s="42"/>
      <c r="C19" s="42"/>
      <c r="D19" s="42"/>
      <c r="E19" s="42"/>
      <c r="F19" s="42"/>
      <c r="G19" s="43"/>
      <c r="H19" s="44"/>
    </row>
    <row r="20" spans="1:8">
      <c r="A20" s="33" t="s">
        <v>23</v>
      </c>
      <c r="B20" s="40"/>
      <c r="C20" s="40"/>
      <c r="D20" s="40"/>
      <c r="E20" s="45" t="s">
        <v>111</v>
      </c>
      <c r="F20" s="198"/>
      <c r="G20" s="199"/>
      <c r="H20" s="47"/>
    </row>
    <row r="21" spans="1:8">
      <c r="A21" s="33"/>
      <c r="B21" s="42"/>
      <c r="C21" s="48"/>
      <c r="D21" s="42"/>
      <c r="E21" s="42"/>
      <c r="F21" s="42"/>
      <c r="G21" s="43"/>
      <c r="H21" s="44"/>
    </row>
    <row r="22" spans="1:8">
      <c r="A22" s="33" t="s">
        <v>25</v>
      </c>
      <c r="B22" s="158"/>
      <c r="C22" s="158"/>
      <c r="D22" s="158"/>
      <c r="E22" s="158"/>
      <c r="F22" s="158"/>
      <c r="G22" s="27" t="s">
        <v>26</v>
      </c>
      <c r="H22" s="159"/>
    </row>
    <row r="23" spans="1:8">
      <c r="A23" s="50" t="s">
        <v>27</v>
      </c>
      <c r="B23" s="160">
        <v>0</v>
      </c>
      <c r="C23" s="160">
        <v>40</v>
      </c>
      <c r="D23" s="160">
        <v>0</v>
      </c>
      <c r="E23" s="160">
        <v>0</v>
      </c>
      <c r="F23" s="160">
        <v>0</v>
      </c>
      <c r="G23" s="51"/>
      <c r="H23" s="161">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62">
        <v>0</v>
      </c>
      <c r="C26" s="56" t="s">
        <v>30</v>
      </c>
      <c r="D26" s="54"/>
      <c r="E26" s="54"/>
      <c r="F26" s="54"/>
      <c r="G26" s="54"/>
      <c r="H26" s="6"/>
    </row>
    <row r="27" spans="1:8" ht="14.25" customHeight="1">
      <c r="A27" s="281" t="s">
        <v>31</v>
      </c>
      <c r="B27" s="55"/>
      <c r="C27" s="56"/>
      <c r="D27" s="54"/>
      <c r="E27" s="54"/>
      <c r="F27" s="54"/>
      <c r="G27" s="54"/>
      <c r="H27" s="6"/>
    </row>
    <row r="28" spans="1:8">
      <c r="A28" s="281"/>
      <c r="B28" s="162" t="s">
        <v>119</v>
      </c>
      <c r="C28" s="56"/>
      <c r="D28" s="54"/>
      <c r="E28" s="54"/>
      <c r="F28" s="54"/>
      <c r="G28" s="54"/>
      <c r="H28" s="6"/>
    </row>
    <row r="29" spans="1:8" ht="15" thickBot="1">
      <c r="A29" s="57"/>
      <c r="B29" s="58"/>
      <c r="C29" s="59"/>
      <c r="D29" s="58"/>
      <c r="E29" s="58"/>
      <c r="F29" s="58"/>
      <c r="G29" s="58"/>
      <c r="H29" s="60"/>
    </row>
    <row r="30" spans="1:8" ht="15" thickBot="1">
      <c r="A30" s="276" t="s">
        <v>32</v>
      </c>
      <c r="B30" s="282"/>
      <c r="C30" s="277"/>
      <c r="D30" s="277"/>
      <c r="E30" s="277"/>
      <c r="F30" s="277"/>
      <c r="G30" s="277"/>
      <c r="H30" s="278"/>
    </row>
    <row r="31" spans="1:8">
      <c r="A31" s="61"/>
      <c r="B31" s="62"/>
      <c r="C31" s="62"/>
      <c r="D31" s="62"/>
      <c r="E31" s="62"/>
      <c r="F31" s="62"/>
      <c r="G31" s="62"/>
      <c r="H31" s="63"/>
    </row>
    <row r="32" spans="1:8">
      <c r="A32" s="64" t="s">
        <v>33</v>
      </c>
      <c r="B32" s="65"/>
      <c r="C32" s="66">
        <v>1250</v>
      </c>
      <c r="D32" s="5"/>
      <c r="E32" s="54"/>
      <c r="F32" s="54"/>
      <c r="G32" s="54"/>
      <c r="H32" s="6"/>
    </row>
    <row r="33" spans="1:8">
      <c r="A33" s="64" t="s">
        <v>34</v>
      </c>
      <c r="B33" s="67" t="s">
        <v>35</v>
      </c>
      <c r="C33" s="68">
        <v>40</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1210</v>
      </c>
      <c r="D35" s="69"/>
      <c r="E35" s="69"/>
      <c r="F35" s="69"/>
      <c r="G35" s="5"/>
      <c r="H35" s="6"/>
    </row>
    <row r="36" spans="1:8" ht="15" thickBot="1">
      <c r="A36" s="64"/>
      <c r="B36" s="65"/>
      <c r="C36" s="74"/>
      <c r="D36" s="69"/>
      <c r="E36" s="69"/>
      <c r="F36" s="69"/>
      <c r="G36" s="5"/>
      <c r="H36" s="6"/>
    </row>
    <row r="37" spans="1:8">
      <c r="A37" s="283" t="s">
        <v>42</v>
      </c>
      <c r="B37" s="282"/>
      <c r="C37" s="282"/>
      <c r="D37" s="282"/>
      <c r="E37" s="282"/>
      <c r="F37" s="282"/>
      <c r="G37" s="282"/>
      <c r="H37" s="284"/>
    </row>
    <row r="38" spans="1:8" ht="37.5">
      <c r="A38" s="75"/>
      <c r="B38" s="285" t="s">
        <v>43</v>
      </c>
      <c r="C38" s="286"/>
      <c r="D38" s="178" t="s">
        <v>44</v>
      </c>
      <c r="E38" s="179" t="s">
        <v>45</v>
      </c>
      <c r="F38" s="76" t="s">
        <v>46</v>
      </c>
      <c r="G38" s="287" t="s">
        <v>47</v>
      </c>
      <c r="H38" s="288"/>
    </row>
    <row r="39" spans="1:8">
      <c r="A39" s="77">
        <v>1</v>
      </c>
      <c r="B39" s="289" t="s">
        <v>131</v>
      </c>
      <c r="C39" s="290"/>
      <c r="D39" s="163">
        <v>0</v>
      </c>
      <c r="E39" s="163">
        <v>1210</v>
      </c>
      <c r="F39" s="146" t="s">
        <v>127</v>
      </c>
      <c r="G39" s="291">
        <v>1210</v>
      </c>
      <c r="H39" s="292"/>
    </row>
    <row r="40" spans="1:8">
      <c r="A40" s="77">
        <v>2</v>
      </c>
      <c r="B40" s="289" t="s">
        <v>136</v>
      </c>
      <c r="C40" s="290"/>
      <c r="D40" s="163">
        <v>1500</v>
      </c>
      <c r="E40" s="163">
        <v>0</v>
      </c>
      <c r="F40" s="146" t="s">
        <v>64</v>
      </c>
      <c r="G40" s="291">
        <v>1500</v>
      </c>
      <c r="H40" s="292"/>
    </row>
    <row r="41" spans="1:8">
      <c r="A41" s="77">
        <v>3</v>
      </c>
      <c r="B41" s="289"/>
      <c r="C41" s="290"/>
      <c r="D41" s="163">
        <v>0</v>
      </c>
      <c r="E41" s="163">
        <v>0</v>
      </c>
      <c r="F41" s="146" t="s">
        <v>64</v>
      </c>
      <c r="G41" s="291">
        <v>0</v>
      </c>
      <c r="H41" s="292"/>
    </row>
    <row r="42" spans="1:8">
      <c r="A42" s="77">
        <v>4</v>
      </c>
      <c r="B42" s="289"/>
      <c r="C42" s="290"/>
      <c r="D42" s="163">
        <v>0</v>
      </c>
      <c r="E42" s="163">
        <v>0</v>
      </c>
      <c r="F42" s="146" t="s">
        <v>64</v>
      </c>
      <c r="G42" s="291">
        <v>0</v>
      </c>
      <c r="H42" s="292"/>
    </row>
    <row r="43" spans="1:8">
      <c r="A43" s="77">
        <v>5</v>
      </c>
      <c r="B43" s="289"/>
      <c r="C43" s="290"/>
      <c r="D43" s="163">
        <v>0</v>
      </c>
      <c r="E43" s="163">
        <v>0</v>
      </c>
      <c r="F43" s="146" t="s">
        <v>64</v>
      </c>
      <c r="G43" s="291">
        <v>0</v>
      </c>
      <c r="H43" s="292"/>
    </row>
    <row r="44" spans="1:8">
      <c r="A44" s="77">
        <v>6</v>
      </c>
      <c r="B44" s="289"/>
      <c r="C44" s="290"/>
      <c r="D44" s="163">
        <v>0</v>
      </c>
      <c r="E44" s="163">
        <v>0</v>
      </c>
      <c r="F44" s="146" t="s">
        <v>64</v>
      </c>
      <c r="G44" s="291">
        <v>0</v>
      </c>
      <c r="H44" s="292"/>
    </row>
    <row r="45" spans="1:8">
      <c r="A45" s="77">
        <v>7</v>
      </c>
      <c r="B45" s="289"/>
      <c r="C45" s="290"/>
      <c r="D45" s="163">
        <v>0</v>
      </c>
      <c r="E45" s="163">
        <v>0</v>
      </c>
      <c r="F45" s="146" t="s">
        <v>64</v>
      </c>
      <c r="G45" s="291">
        <v>0</v>
      </c>
      <c r="H45" s="292"/>
    </row>
    <row r="46" spans="1:8">
      <c r="A46" s="77">
        <v>8</v>
      </c>
      <c r="B46" s="295"/>
      <c r="C46" s="296"/>
      <c r="D46" s="164">
        <v>0</v>
      </c>
      <c r="E46" s="164">
        <v>0</v>
      </c>
      <c r="F46" s="146" t="s">
        <v>64</v>
      </c>
      <c r="G46" s="291">
        <v>0</v>
      </c>
      <c r="H46" s="292"/>
    </row>
    <row r="47" spans="1:8">
      <c r="A47" s="78"/>
      <c r="B47" s="299" t="s">
        <v>48</v>
      </c>
      <c r="C47" s="299"/>
      <c r="D47" s="299"/>
      <c r="E47" s="299"/>
      <c r="F47" s="299"/>
      <c r="G47" s="38" t="s">
        <v>49</v>
      </c>
      <c r="H47" s="79">
        <v>1500</v>
      </c>
    </row>
    <row r="48" spans="1:8">
      <c r="A48" s="80"/>
      <c r="B48" s="38"/>
      <c r="C48" s="38"/>
      <c r="D48" s="38"/>
      <c r="E48" s="38"/>
      <c r="F48" s="38" t="s">
        <v>50</v>
      </c>
      <c r="G48" s="38" t="s">
        <v>51</v>
      </c>
      <c r="H48" s="79">
        <v>1210</v>
      </c>
    </row>
    <row r="49" spans="1:8">
      <c r="A49" s="80"/>
      <c r="B49" s="38"/>
      <c r="C49" s="38"/>
      <c r="D49" s="38"/>
      <c r="E49" s="38"/>
      <c r="F49" s="38"/>
      <c r="G49" s="38"/>
      <c r="H49" s="81"/>
    </row>
    <row r="50" spans="1:8" ht="14.25" customHeight="1">
      <c r="A50" s="300" t="s">
        <v>48</v>
      </c>
      <c r="B50" s="301"/>
      <c r="C50" s="301"/>
      <c r="D50" s="82">
        <v>1500</v>
      </c>
      <c r="E50" s="5" t="s">
        <v>49</v>
      </c>
      <c r="F50" s="5"/>
      <c r="G50" s="5"/>
      <c r="H50" s="6"/>
    </row>
    <row r="51" spans="1:8">
      <c r="A51" s="64" t="s">
        <v>17</v>
      </c>
      <c r="B51" s="5"/>
      <c r="C51" s="83"/>
      <c r="D51" s="84">
        <v>0.3</v>
      </c>
      <c r="E51" s="5" t="s">
        <v>52</v>
      </c>
      <c r="F51" s="5"/>
      <c r="G51" s="5"/>
      <c r="H51" s="6"/>
    </row>
    <row r="52" spans="1:8">
      <c r="A52" s="37" t="s">
        <v>53</v>
      </c>
      <c r="B52" s="5"/>
      <c r="C52" s="38" t="s">
        <v>54</v>
      </c>
      <c r="D52" s="85">
        <v>450</v>
      </c>
      <c r="E52" s="5"/>
      <c r="F52" s="5"/>
      <c r="G52" s="5"/>
      <c r="H52" s="6"/>
    </row>
    <row r="53" spans="1:8" ht="15" thickBot="1">
      <c r="A53" s="86"/>
      <c r="B53" s="87"/>
      <c r="C53" s="87"/>
      <c r="D53" s="59"/>
      <c r="E53" s="59"/>
      <c r="F53" s="59"/>
      <c r="G53" s="59"/>
      <c r="H53" s="60"/>
    </row>
    <row r="54" spans="1:8">
      <c r="A54" s="302" t="s">
        <v>55</v>
      </c>
      <c r="B54" s="303"/>
      <c r="C54" s="303"/>
      <c r="D54" s="303"/>
      <c r="E54" s="303"/>
      <c r="F54" s="303"/>
      <c r="G54" s="88"/>
      <c r="H54" s="177"/>
    </row>
    <row r="55" spans="1:8" ht="25.5" customHeight="1">
      <c r="A55" s="89"/>
      <c r="B55" s="285" t="s">
        <v>43</v>
      </c>
      <c r="C55" s="286"/>
      <c r="D55" s="76" t="s">
        <v>56</v>
      </c>
      <c r="E55" s="293" t="s">
        <v>57</v>
      </c>
      <c r="F55" s="294"/>
      <c r="G55" s="5"/>
      <c r="H55" s="6"/>
    </row>
    <row r="56" spans="1:8">
      <c r="A56" s="77">
        <v>1</v>
      </c>
      <c r="B56" s="304" t="s">
        <v>131</v>
      </c>
      <c r="C56" s="305"/>
      <c r="D56" s="165">
        <v>1</v>
      </c>
      <c r="E56" s="306">
        <v>642</v>
      </c>
      <c r="F56" s="307"/>
      <c r="G56" s="5"/>
      <c r="H56" s="6"/>
    </row>
    <row r="57" spans="1:8">
      <c r="A57" s="77">
        <v>2</v>
      </c>
      <c r="B57" s="304" t="s">
        <v>64</v>
      </c>
      <c r="C57" s="305"/>
      <c r="D57" s="165"/>
      <c r="E57" s="306">
        <v>0</v>
      </c>
      <c r="F57" s="307"/>
      <c r="G57" s="5"/>
      <c r="H57" s="6"/>
    </row>
    <row r="58" spans="1:8">
      <c r="A58" s="77">
        <v>3</v>
      </c>
      <c r="B58" s="304" t="s">
        <v>64</v>
      </c>
      <c r="C58" s="305"/>
      <c r="D58" s="165"/>
      <c r="E58" s="306">
        <v>0</v>
      </c>
      <c r="F58" s="307"/>
      <c r="G58" s="5"/>
      <c r="H58" s="6"/>
    </row>
    <row r="59" spans="1:8">
      <c r="A59" s="77">
        <v>4</v>
      </c>
      <c r="B59" s="304" t="s">
        <v>64</v>
      </c>
      <c r="C59" s="305"/>
      <c r="D59" s="165"/>
      <c r="E59" s="306">
        <v>0</v>
      </c>
      <c r="F59" s="307"/>
      <c r="G59" s="5"/>
      <c r="H59" s="6"/>
    </row>
    <row r="60" spans="1:8">
      <c r="A60" s="77">
        <v>5</v>
      </c>
      <c r="B60" s="304" t="s">
        <v>64</v>
      </c>
      <c r="C60" s="305"/>
      <c r="D60" s="165"/>
      <c r="E60" s="306">
        <v>0</v>
      </c>
      <c r="F60" s="307"/>
      <c r="G60" s="5"/>
      <c r="H60" s="6"/>
    </row>
    <row r="61" spans="1:8">
      <c r="A61" s="77">
        <v>6</v>
      </c>
      <c r="B61" s="304" t="s">
        <v>64</v>
      </c>
      <c r="C61" s="305"/>
      <c r="D61" s="165"/>
      <c r="E61" s="306">
        <v>0</v>
      </c>
      <c r="F61" s="307"/>
      <c r="G61" s="5"/>
      <c r="H61" s="6"/>
    </row>
    <row r="62" spans="1:8">
      <c r="A62" s="77">
        <v>7</v>
      </c>
      <c r="B62" s="304" t="s">
        <v>64</v>
      </c>
      <c r="C62" s="305"/>
      <c r="D62" s="165"/>
      <c r="E62" s="306">
        <v>0</v>
      </c>
      <c r="F62" s="307"/>
      <c r="G62" s="5"/>
      <c r="H62" s="6"/>
    </row>
    <row r="63" spans="1:8">
      <c r="A63" s="78">
        <v>8</v>
      </c>
      <c r="B63" s="304" t="s">
        <v>64</v>
      </c>
      <c r="C63" s="305"/>
      <c r="D63" s="166"/>
      <c r="E63" s="308">
        <v>0</v>
      </c>
      <c r="F63" s="309"/>
      <c r="G63" s="5"/>
      <c r="H63" s="6"/>
    </row>
    <row r="64" spans="1:8">
      <c r="A64" s="80"/>
      <c r="B64" s="41"/>
      <c r="C64" s="41"/>
      <c r="D64" s="38" t="s">
        <v>58</v>
      </c>
      <c r="E64" s="38" t="s">
        <v>59</v>
      </c>
      <c r="F64" s="90">
        <v>642</v>
      </c>
      <c r="G64" s="5"/>
      <c r="H64" s="6"/>
    </row>
    <row r="65" spans="1:8">
      <c r="A65" s="80"/>
      <c r="B65" s="38"/>
      <c r="C65" s="38"/>
      <c r="D65" s="38"/>
      <c r="E65" s="5"/>
      <c r="F65" s="38"/>
      <c r="G65" s="5"/>
      <c r="H65" s="6"/>
    </row>
    <row r="66" spans="1:8" ht="14.25" customHeight="1">
      <c r="A66" s="310" t="s">
        <v>60</v>
      </c>
      <c r="B66" s="311"/>
      <c r="C66" s="167"/>
      <c r="D66" s="167"/>
      <c r="E66" s="152"/>
      <c r="F66" s="167"/>
      <c r="G66" s="168"/>
      <c r="H66" s="6"/>
    </row>
    <row r="67" spans="1:8">
      <c r="A67" s="310"/>
      <c r="B67" s="311"/>
      <c r="C67" s="167"/>
      <c r="D67" s="167"/>
      <c r="E67" s="152"/>
      <c r="F67" s="167"/>
      <c r="G67" s="152"/>
      <c r="H67" s="6"/>
    </row>
    <row r="68" spans="1:8">
      <c r="A68" s="314" t="s">
        <v>64</v>
      </c>
      <c r="B68" s="315"/>
      <c r="C68" s="38"/>
      <c r="D68" s="38"/>
      <c r="E68" s="5"/>
      <c r="F68" s="38"/>
      <c r="G68" s="5"/>
      <c r="H68" s="6"/>
    </row>
    <row r="69" spans="1:8">
      <c r="A69" s="37"/>
      <c r="B69" s="91" t="s">
        <v>57</v>
      </c>
      <c r="C69" s="38" t="s">
        <v>59</v>
      </c>
      <c r="D69" s="92">
        <v>642</v>
      </c>
      <c r="E69" s="5"/>
      <c r="F69" s="91"/>
      <c r="G69" s="38"/>
      <c r="H69" s="79"/>
    </row>
    <row r="70" spans="1:8">
      <c r="A70" s="37"/>
      <c r="B70" s="91" t="s">
        <v>61</v>
      </c>
      <c r="C70" s="93" t="s">
        <v>62</v>
      </c>
      <c r="D70" s="92">
        <v>0</v>
      </c>
      <c r="E70" s="54"/>
      <c r="F70" s="91"/>
      <c r="G70" s="93"/>
      <c r="H70" s="94"/>
    </row>
    <row r="71" spans="1:8">
      <c r="A71" s="37"/>
      <c r="B71" s="91"/>
      <c r="C71" s="93"/>
      <c r="D71" s="95"/>
      <c r="E71" s="96"/>
      <c r="F71" s="5"/>
      <c r="G71" s="5"/>
      <c r="H71" s="6"/>
    </row>
    <row r="72" spans="1:8">
      <c r="A72" s="97" t="s">
        <v>63</v>
      </c>
      <c r="B72" s="169"/>
      <c r="C72" s="93" t="s">
        <v>62</v>
      </c>
      <c r="D72" s="170">
        <v>0</v>
      </c>
      <c r="E72" s="43" t="s">
        <v>64</v>
      </c>
      <c r="F72" s="91"/>
      <c r="G72" s="93"/>
      <c r="H72" s="94"/>
    </row>
    <row r="73" spans="1:8">
      <c r="A73" s="37"/>
      <c r="B73" s="38" t="s">
        <v>65</v>
      </c>
      <c r="C73" s="38" t="s">
        <v>66</v>
      </c>
      <c r="D73" s="98">
        <v>642</v>
      </c>
      <c r="E73" s="5"/>
      <c r="F73" s="5"/>
      <c r="G73" s="38"/>
      <c r="H73" s="79"/>
    </row>
    <row r="74" spans="1:8">
      <c r="A74" s="37"/>
      <c r="B74" s="38"/>
      <c r="C74" s="38"/>
      <c r="D74" s="98"/>
      <c r="E74" s="5"/>
      <c r="F74" s="5"/>
      <c r="G74" s="38"/>
      <c r="H74" s="79"/>
    </row>
    <row r="75" spans="1:8">
      <c r="A75" s="37" t="s">
        <v>67</v>
      </c>
      <c r="B75" s="38"/>
      <c r="C75" s="38" t="s">
        <v>51</v>
      </c>
      <c r="D75" s="92">
        <v>1210</v>
      </c>
      <c r="E75" s="5"/>
      <c r="F75" s="5"/>
      <c r="G75" s="38"/>
      <c r="H75" s="79"/>
    </row>
    <row r="76" spans="1:8">
      <c r="A76" s="37" t="s">
        <v>17</v>
      </c>
      <c r="B76" s="38"/>
      <c r="C76" s="38"/>
      <c r="D76" s="99">
        <v>0.3</v>
      </c>
      <c r="E76" s="5" t="s">
        <v>68</v>
      </c>
      <c r="F76" s="5"/>
      <c r="G76" s="38"/>
      <c r="H76" s="79"/>
    </row>
    <row r="77" spans="1:8">
      <c r="A77" s="64" t="s">
        <v>69</v>
      </c>
      <c r="B77" s="38"/>
      <c r="C77" s="38" t="s">
        <v>70</v>
      </c>
      <c r="D77" s="85">
        <v>363</v>
      </c>
      <c r="E77" s="5"/>
      <c r="F77" s="5"/>
      <c r="G77" s="38"/>
      <c r="H77" s="79"/>
    </row>
    <row r="78" spans="1:8">
      <c r="A78" s="64"/>
      <c r="B78" s="38"/>
      <c r="C78" s="38"/>
      <c r="D78" s="100"/>
      <c r="E78" s="5"/>
      <c r="F78" s="5"/>
      <c r="G78" s="38"/>
      <c r="H78" s="79"/>
    </row>
    <row r="79" spans="1:8">
      <c r="A79" s="64" t="s">
        <v>69</v>
      </c>
      <c r="B79" s="38"/>
      <c r="C79" s="101" t="s">
        <v>71</v>
      </c>
      <c r="D79" s="98">
        <v>642</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16" t="s">
        <v>73</v>
      </c>
      <c r="B82" s="317"/>
      <c r="C82" s="317"/>
      <c r="D82" s="317"/>
      <c r="E82" s="317"/>
      <c r="F82" s="317"/>
      <c r="G82" s="317"/>
      <c r="H82" s="318"/>
    </row>
    <row r="83" spans="1:8">
      <c r="A83" s="37"/>
      <c r="B83" s="49"/>
      <c r="C83" s="27"/>
      <c r="D83" s="107"/>
      <c r="E83" s="45"/>
      <c r="F83" s="45"/>
      <c r="G83" s="45"/>
      <c r="H83" s="108"/>
    </row>
    <row r="84" spans="1:8">
      <c r="A84" s="109" t="s">
        <v>74</v>
      </c>
      <c r="B84" s="49"/>
      <c r="C84" s="27"/>
      <c r="D84" s="110">
        <v>1092</v>
      </c>
      <c r="E84" s="5" t="s">
        <v>75</v>
      </c>
      <c r="F84" s="319" t="s">
        <v>64</v>
      </c>
      <c r="G84" s="319"/>
      <c r="H84" s="320"/>
    </row>
    <row r="85" spans="1:8">
      <c r="A85" s="33"/>
      <c r="B85" s="43"/>
      <c r="C85" s="43"/>
      <c r="D85" s="111"/>
      <c r="E85" s="5"/>
      <c r="F85" s="319"/>
      <c r="G85" s="319"/>
      <c r="H85" s="320"/>
    </row>
    <row r="86" spans="1:8" ht="14.25" customHeight="1">
      <c r="A86" s="321" t="s">
        <v>109</v>
      </c>
      <c r="B86" s="91" t="s">
        <v>77</v>
      </c>
      <c r="C86" s="93" t="s">
        <v>62</v>
      </c>
      <c r="D86" s="114">
        <v>0</v>
      </c>
      <c r="E86" s="96"/>
      <c r="F86" s="5"/>
      <c r="G86" s="5"/>
      <c r="H86" s="6"/>
    </row>
    <row r="87" spans="1:8">
      <c r="A87" s="321"/>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1092</v>
      </c>
      <c r="E90" s="5"/>
      <c r="F90" s="113"/>
      <c r="G90" s="5"/>
      <c r="H90" s="6"/>
    </row>
    <row r="91" spans="1:8" ht="15" thickBot="1">
      <c r="A91" s="24"/>
      <c r="B91" s="5"/>
      <c r="C91" s="38"/>
      <c r="D91" s="114"/>
      <c r="E91" s="5"/>
      <c r="F91" s="113"/>
      <c r="G91" s="5"/>
      <c r="H91" s="6"/>
    </row>
    <row r="92" spans="1:8" ht="15" thickBot="1">
      <c r="A92" s="276" t="s">
        <v>83</v>
      </c>
      <c r="B92" s="277"/>
      <c r="C92" s="277"/>
      <c r="D92" s="277"/>
      <c r="E92" s="277"/>
      <c r="F92" s="277"/>
      <c r="G92" s="277"/>
      <c r="H92" s="278"/>
    </row>
    <row r="93" spans="1:8">
      <c r="A93" s="24"/>
      <c r="B93" s="5"/>
      <c r="C93" s="38"/>
      <c r="D93" s="114"/>
      <c r="E93" s="5"/>
      <c r="F93" s="113"/>
      <c r="G93" s="5"/>
      <c r="H93" s="6"/>
    </row>
    <row r="94" spans="1:8">
      <c r="A94" s="109" t="s">
        <v>33</v>
      </c>
      <c r="B94" s="5"/>
      <c r="C94" s="38"/>
      <c r="D94" s="114">
        <v>1250</v>
      </c>
      <c r="E94" s="5"/>
      <c r="F94" s="113"/>
      <c r="G94" s="5"/>
      <c r="H94" s="6"/>
    </row>
    <row r="95" spans="1:8">
      <c r="A95" s="109"/>
      <c r="B95" s="5"/>
      <c r="C95" s="115"/>
      <c r="D95" s="116"/>
      <c r="E95" s="5"/>
      <c r="F95" s="113"/>
      <c r="G95" s="5"/>
      <c r="H95" s="6"/>
    </row>
    <row r="96" spans="1:8">
      <c r="A96" s="117" t="s">
        <v>84</v>
      </c>
      <c r="B96" s="91" t="s">
        <v>77</v>
      </c>
      <c r="C96" s="118" t="s">
        <v>62</v>
      </c>
      <c r="D96" s="114">
        <v>64</v>
      </c>
      <c r="E96" s="5"/>
      <c r="F96" s="113"/>
      <c r="G96" s="5"/>
      <c r="H96" s="6"/>
    </row>
    <row r="97" spans="1:8">
      <c r="A97" s="64"/>
      <c r="B97" s="91" t="s">
        <v>78</v>
      </c>
      <c r="C97" s="118" t="s">
        <v>62</v>
      </c>
      <c r="D97" s="114">
        <v>17</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322" t="s">
        <v>64</v>
      </c>
      <c r="F100" s="322"/>
      <c r="G100" s="322"/>
      <c r="H100" s="323"/>
    </row>
    <row r="101" spans="1:8">
      <c r="A101" s="24"/>
      <c r="B101" s="91" t="s">
        <v>85</v>
      </c>
      <c r="C101" s="118" t="s">
        <v>62</v>
      </c>
      <c r="D101" s="114">
        <v>40</v>
      </c>
      <c r="E101" s="322"/>
      <c r="F101" s="322"/>
      <c r="G101" s="322"/>
      <c r="H101" s="323"/>
    </row>
    <row r="102" spans="1:8">
      <c r="A102" s="24"/>
      <c r="B102" s="91" t="s">
        <v>86</v>
      </c>
      <c r="C102" s="118" t="s">
        <v>62</v>
      </c>
      <c r="D102" s="114">
        <v>0</v>
      </c>
      <c r="E102" s="119"/>
      <c r="F102" s="119"/>
      <c r="G102" s="119"/>
      <c r="H102" s="120"/>
    </row>
    <row r="103" spans="1:8">
      <c r="A103" s="24"/>
      <c r="B103" s="180"/>
      <c r="C103" s="118"/>
      <c r="D103" s="114"/>
      <c r="E103" s="5"/>
      <c r="F103" s="113"/>
      <c r="G103" s="5"/>
      <c r="H103" s="6"/>
    </row>
    <row r="104" spans="1:8">
      <c r="A104" s="127" t="s">
        <v>87</v>
      </c>
      <c r="B104" s="91"/>
      <c r="C104" s="101" t="s">
        <v>88</v>
      </c>
      <c r="D104" s="114">
        <v>1129</v>
      </c>
      <c r="E104" s="5"/>
      <c r="F104" s="113"/>
      <c r="G104" s="5"/>
      <c r="H104" s="6"/>
    </row>
    <row r="105" spans="1:8">
      <c r="A105" s="24" t="s">
        <v>89</v>
      </c>
      <c r="B105" s="5"/>
      <c r="C105" s="38" t="s">
        <v>90</v>
      </c>
      <c r="D105" s="114">
        <v>282.25</v>
      </c>
      <c r="E105" s="5" t="s">
        <v>91</v>
      </c>
      <c r="F105" s="113"/>
      <c r="G105" s="5"/>
      <c r="H105" s="6"/>
    </row>
    <row r="106" spans="1:8" ht="15" thickBot="1">
      <c r="A106" s="5"/>
      <c r="B106" s="5"/>
      <c r="C106" s="5"/>
      <c r="D106" s="5"/>
      <c r="E106" s="5"/>
      <c r="F106" s="5"/>
      <c r="G106" s="5"/>
      <c r="H106" s="6"/>
    </row>
    <row r="107" spans="1:8" ht="15" thickBot="1">
      <c r="A107" s="276" t="s">
        <v>92</v>
      </c>
      <c r="B107" s="277"/>
      <c r="C107" s="277"/>
      <c r="D107" s="277"/>
      <c r="E107" s="277"/>
      <c r="F107" s="277"/>
      <c r="G107" s="277"/>
      <c r="H107" s="278"/>
    </row>
    <row r="108" spans="1:8">
      <c r="A108" s="61"/>
      <c r="B108" s="62"/>
      <c r="C108" s="62"/>
      <c r="D108" s="62"/>
      <c r="E108" s="62"/>
      <c r="F108" s="62"/>
      <c r="G108" s="62"/>
      <c r="H108" s="63"/>
    </row>
    <row r="109" spans="1:8">
      <c r="A109" s="37" t="s">
        <v>93</v>
      </c>
      <c r="B109" s="5"/>
      <c r="C109" s="5"/>
      <c r="D109" s="66">
        <v>1210</v>
      </c>
      <c r="E109" s="5" t="s">
        <v>94</v>
      </c>
      <c r="F109" s="5"/>
      <c r="G109" s="5"/>
      <c r="H109" s="6"/>
    </row>
    <row r="110" spans="1:8">
      <c r="A110" s="37" t="s">
        <v>95</v>
      </c>
      <c r="B110" s="5"/>
      <c r="C110" s="93" t="s">
        <v>62</v>
      </c>
      <c r="D110" s="66">
        <v>1092</v>
      </c>
      <c r="E110" s="56" t="s">
        <v>96</v>
      </c>
      <c r="F110" s="5"/>
      <c r="G110" s="5"/>
      <c r="H110" s="6"/>
    </row>
    <row r="111" spans="1:8">
      <c r="A111" s="324" t="s">
        <v>97</v>
      </c>
      <c r="B111" s="325"/>
      <c r="C111" s="93" t="s">
        <v>62</v>
      </c>
      <c r="D111" s="171">
        <v>0</v>
      </c>
      <c r="E111" s="56" t="s">
        <v>98</v>
      </c>
      <c r="F111" s="5"/>
      <c r="G111" s="5"/>
      <c r="H111" s="6"/>
    </row>
    <row r="112" spans="1:8">
      <c r="A112" s="24" t="s">
        <v>99</v>
      </c>
      <c r="B112" s="5"/>
      <c r="C112" s="38" t="s">
        <v>100</v>
      </c>
      <c r="D112" s="121">
        <v>118</v>
      </c>
      <c r="E112" s="5" t="s">
        <v>101</v>
      </c>
      <c r="F112" s="5"/>
      <c r="G112" s="5"/>
      <c r="H112" s="6"/>
    </row>
    <row r="113" spans="1:8" ht="15" thickBot="1">
      <c r="A113" s="24"/>
      <c r="B113" s="5"/>
      <c r="C113" s="91"/>
      <c r="D113" s="122"/>
      <c r="E113" s="31"/>
      <c r="F113" s="5"/>
      <c r="G113" s="5"/>
      <c r="H113" s="6"/>
    </row>
    <row r="114" spans="1:8" ht="15" thickBot="1">
      <c r="A114" s="276" t="s">
        <v>102</v>
      </c>
      <c r="B114" s="277"/>
      <c r="C114" s="277"/>
      <c r="D114" s="277"/>
      <c r="E114" s="277"/>
      <c r="F114" s="277"/>
      <c r="G114" s="277"/>
      <c r="H114" s="278"/>
    </row>
    <row r="115" spans="1:8">
      <c r="A115" s="61"/>
      <c r="B115" s="62"/>
      <c r="C115" s="62"/>
      <c r="D115" s="62"/>
      <c r="E115" s="62"/>
      <c r="F115" s="62"/>
      <c r="G115" s="62"/>
      <c r="H115" s="63"/>
    </row>
    <row r="116" spans="1:8">
      <c r="A116" s="37" t="s">
        <v>33</v>
      </c>
      <c r="B116" s="5"/>
      <c r="C116" s="5"/>
      <c r="D116" s="123">
        <v>1250</v>
      </c>
      <c r="E116" s="5"/>
      <c r="F116" s="5"/>
      <c r="G116" s="5"/>
      <c r="H116" s="6"/>
    </row>
    <row r="117" spans="1:8">
      <c r="A117" s="64" t="s">
        <v>103</v>
      </c>
      <c r="B117" s="5"/>
      <c r="C117" s="93" t="s">
        <v>62</v>
      </c>
      <c r="D117" s="123">
        <v>0</v>
      </c>
      <c r="E117" s="5"/>
      <c r="F117" s="5"/>
      <c r="G117" s="5"/>
      <c r="H117" s="6"/>
    </row>
    <row r="118" spans="1:8">
      <c r="A118" s="37" t="s">
        <v>99</v>
      </c>
      <c r="B118" s="5"/>
      <c r="C118" s="93" t="s">
        <v>62</v>
      </c>
      <c r="D118" s="124">
        <v>118</v>
      </c>
      <c r="E118" s="5"/>
      <c r="F118" s="5"/>
      <c r="G118" s="5"/>
      <c r="H118" s="6"/>
    </row>
    <row r="119" spans="1:8">
      <c r="A119" s="24" t="s">
        <v>104</v>
      </c>
      <c r="B119" s="5"/>
      <c r="C119" s="38" t="s">
        <v>105</v>
      </c>
      <c r="D119" s="125">
        <v>1132</v>
      </c>
      <c r="E119" s="5" t="s">
        <v>101</v>
      </c>
      <c r="F119" s="5"/>
      <c r="G119" s="5"/>
      <c r="H119" s="6"/>
    </row>
    <row r="120" spans="1:8">
      <c r="A120" s="37"/>
      <c r="B120" s="5"/>
      <c r="C120" s="93"/>
      <c r="D120" s="126"/>
      <c r="E120" s="5"/>
      <c r="F120" s="5"/>
      <c r="G120" s="5"/>
      <c r="H120" s="6"/>
    </row>
    <row r="121" spans="1:8">
      <c r="A121" s="37" t="s">
        <v>106</v>
      </c>
      <c r="B121" s="312" t="s">
        <v>128</v>
      </c>
      <c r="C121" s="313"/>
      <c r="D121" s="5"/>
      <c r="E121" s="91" t="s">
        <v>107</v>
      </c>
      <c r="F121" s="172">
        <v>44362</v>
      </c>
      <c r="G121" s="5"/>
      <c r="H121" s="6"/>
    </row>
    <row r="122" spans="1:8">
      <c r="A122" s="37"/>
      <c r="B122" s="5"/>
      <c r="C122" s="5"/>
      <c r="D122" s="5"/>
      <c r="E122" s="91"/>
      <c r="F122" s="5"/>
      <c r="G122" s="5"/>
      <c r="H122" s="6"/>
    </row>
    <row r="123" spans="1:8">
      <c r="A123" s="37" t="s">
        <v>108</v>
      </c>
      <c r="B123" s="312" t="s">
        <v>129</v>
      </c>
      <c r="C123" s="313"/>
      <c r="D123" s="5"/>
      <c r="E123" s="91" t="s">
        <v>107</v>
      </c>
      <c r="F123" s="172">
        <v>44363</v>
      </c>
      <c r="G123" s="5"/>
      <c r="H123" s="6"/>
    </row>
    <row r="124" spans="1:8" ht="15" thickBot="1">
      <c r="A124" s="57"/>
      <c r="B124" s="59"/>
      <c r="C124" s="59"/>
      <c r="D124" s="59"/>
      <c r="E124" s="59"/>
      <c r="F124" s="59"/>
      <c r="G124" s="59"/>
      <c r="H124" s="60"/>
    </row>
  </sheetData>
  <sheetProtection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39:H46">
    <cfRule type="expression" priority="1">
      <formula>AND+$F$39:$F$46="Yes"</formula>
    </cfRule>
  </conditionalFormatting>
  <pageMargins left="0.7" right="0.7" top="0.75" bottom="0.75" header="0.3" footer="0.3"/>
  <pageSetup scale="58"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6159" r:id="rId7"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6160" r:id="rId8"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6165" r:id="rId12"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6166" r:id="rId13"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6167" r:id="rId14"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6168" r:id="rId15"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6169" r:id="rId16"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6170" r:id="rId17"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6171" r:id="rId18"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6172" r:id="rId19"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6173" r:id="rId20"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6174" r:id="rId21"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6175" r:id="rId22"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6176" r:id="rId23"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6177" r:id="rId24"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6179" r:id="rId25" name="Check Box 35">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6180" r:id="rId26" name="Check Box 36">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6181" r:id="rId27" name="Check Box 37">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6182" r:id="rId28" name="Check Box 38">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6183" r:id="rId29" name="Check Box 39">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6184" r:id="rId30" name="Check Box 40">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6185" r:id="rId31" name="Check Box 41">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6186" r:id="rId32" name="Check Box 42">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6187" r:id="rId33" name="Check Box 43">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6188" r:id="rId34" name="Check Box 44">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6189" r:id="rId35" name="Check Box 45">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6190" r:id="rId36" name="Check Box 46">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6191" r:id="rId37" name="Check Box 47">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6193" r:id="rId38" name="Check Box 49">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mc:AlternateContent xmlns:mc="http://schemas.openxmlformats.org/markup-compatibility/2006">
          <mc:Choice Requires="x14">
            <control shapeId="6194" r:id="rId39" name="Check Box 5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6195" r:id="rId40" name="Check Box 51">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6196" r:id="rId41" name="Check Box 52">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O51"/>
  <sheetViews>
    <sheetView topLeftCell="A13" workbookViewId="0">
      <selection activeCell="A38" sqref="A38"/>
    </sheetView>
  </sheetViews>
  <sheetFormatPr defaultColWidth="9.08984375" defaultRowHeight="14.5"/>
  <cols>
    <col min="1" max="1" width="21.08984375" customWidth="1"/>
    <col min="2" max="2" width="11.7265625" customWidth="1"/>
    <col min="3" max="3" width="14.26953125" customWidth="1"/>
    <col min="4" max="4" width="15" customWidth="1"/>
    <col min="5" max="7" width="12.6328125" customWidth="1"/>
    <col min="8" max="8" width="7.36328125" customWidth="1"/>
    <col min="9" max="10" width="12.6328125" customWidth="1"/>
    <col min="12" max="12" width="16.7265625" customWidth="1"/>
    <col min="14" max="14" width="33.7265625" customWidth="1"/>
  </cols>
  <sheetData>
    <row r="1" spans="1:15">
      <c r="A1" s="138" t="s">
        <v>165</v>
      </c>
      <c r="B1" t="e">
        <f>CONCATENATE('Calculation Worksheet 1'!E10," - ",VLOOKUP(TRUE,B4:C10,2,FALSE)," - ",VLOOKUP(TRUE,F4:G6,2,FALSE)," - ",IF(OR('Calculation Worksheet 1'!E10="AB",'Calculation Worksheet 1'!E10="MB",'Calculation Worksheet 1'!E10="NB",'Calculation Worksheet 1'!E10="SK",'Calculation Worksheet 1'!E10="YT"),"N/A",VLOOKUP(TRUE,D4:E7,2,FALSE)), " - ",'Calculation Worksheet 1'!H4)</f>
        <v>#N/A</v>
      </c>
    </row>
    <row r="3" spans="1:15">
      <c r="A3" s="139" t="s">
        <v>11</v>
      </c>
      <c r="B3" s="139" t="s">
        <v>166</v>
      </c>
      <c r="C3" s="139" t="s">
        <v>167</v>
      </c>
      <c r="D3" s="139" t="s">
        <v>168</v>
      </c>
      <c r="E3" s="139" t="s">
        <v>169</v>
      </c>
      <c r="F3" s="139" t="s">
        <v>170</v>
      </c>
      <c r="G3" s="139" t="s">
        <v>171</v>
      </c>
      <c r="I3" s="139" t="s">
        <v>172</v>
      </c>
      <c r="J3" s="139" t="s">
        <v>173</v>
      </c>
      <c r="L3" t="s">
        <v>174</v>
      </c>
    </row>
    <row r="4" spans="1:15">
      <c r="A4" t="s">
        <v>14</v>
      </c>
      <c r="B4" t="b">
        <v>0</v>
      </c>
      <c r="C4" t="s">
        <v>175</v>
      </c>
      <c r="D4" t="b">
        <v>0</v>
      </c>
      <c r="E4" t="s">
        <v>176</v>
      </c>
      <c r="F4" t="b">
        <v>0</v>
      </c>
      <c r="G4" t="s">
        <v>143</v>
      </c>
      <c r="I4" t="s">
        <v>77</v>
      </c>
      <c r="J4" t="b">
        <v>0</v>
      </c>
      <c r="L4">
        <v>2024</v>
      </c>
    </row>
    <row r="5" spans="1:15">
      <c r="A5" t="s">
        <v>117</v>
      </c>
      <c r="B5" t="b">
        <v>0</v>
      </c>
      <c r="C5" t="s">
        <v>177</v>
      </c>
      <c r="D5" t="b">
        <v>0</v>
      </c>
      <c r="E5" t="str">
        <f>IF(AND('Calculation Worksheet 1'!E10="QC",'Calculation Worksheet 1'!H4&gt;2021),"Oil","Gas")</f>
        <v>Gas</v>
      </c>
      <c r="F5" t="b">
        <v>0</v>
      </c>
      <c r="G5" t="s">
        <v>144</v>
      </c>
      <c r="I5" t="s">
        <v>78</v>
      </c>
      <c r="J5" t="b">
        <v>0</v>
      </c>
      <c r="L5">
        <v>2025</v>
      </c>
      <c r="N5" s="262" t="s">
        <v>504</v>
      </c>
      <c r="O5" s="262">
        <v>2024</v>
      </c>
    </row>
    <row r="6" spans="1:15">
      <c r="A6" t="s">
        <v>178</v>
      </c>
      <c r="B6" t="b">
        <v>0</v>
      </c>
      <c r="C6" t="s">
        <v>179</v>
      </c>
      <c r="D6" t="b">
        <v>0</v>
      </c>
      <c r="E6" t="s">
        <v>79</v>
      </c>
      <c r="F6" t="b">
        <v>0</v>
      </c>
      <c r="G6" t="str">
        <f>IF(AND('Calculation Worksheet 1'!H4&gt;2021,'Calculation Worksheet 1'!E10="PE"),"SDH","Other")</f>
        <v>Other</v>
      </c>
      <c r="I6" t="s">
        <v>79</v>
      </c>
      <c r="J6" t="b">
        <v>0</v>
      </c>
      <c r="N6" s="262" t="s">
        <v>358</v>
      </c>
      <c r="O6" s="263">
        <v>2.5000000000000001E-2</v>
      </c>
    </row>
    <row r="7" spans="1:15">
      <c r="A7" t="s">
        <v>180</v>
      </c>
      <c r="B7" t="b">
        <v>0</v>
      </c>
      <c r="C7" t="s">
        <v>181</v>
      </c>
      <c r="E7" t="s">
        <v>182</v>
      </c>
      <c r="N7" s="262" t="s">
        <v>359</v>
      </c>
    </row>
    <row r="8" spans="1:15">
      <c r="A8" t="s">
        <v>125</v>
      </c>
      <c r="B8" t="b">
        <v>0</v>
      </c>
      <c r="C8" t="s">
        <v>183</v>
      </c>
    </row>
    <row r="9" spans="1:15">
      <c r="A9" t="s">
        <v>135</v>
      </c>
      <c r="B9" t="b">
        <v>0</v>
      </c>
      <c r="C9" t="str">
        <f>IF(OR('Calculation Worksheet 1'!H4=2021,AND('Calculation Worksheet 1'!E10&lt;&gt;"BC",'Calculation Worksheet 1'!E10&lt;&gt;"ON",'Calculation Worksheet 1'!E10&lt;&gt;"PE",'Calculation Worksheet 1'!E10&lt;&gt;"YT")),"4+ bedroom","5+ bedroom")</f>
        <v>4+ bedroom</v>
      </c>
    </row>
    <row r="10" spans="1:15">
      <c r="A10" t="s">
        <v>184</v>
      </c>
      <c r="B10" t="b">
        <v>0</v>
      </c>
      <c r="C10" t="s">
        <v>144</v>
      </c>
    </row>
    <row r="11" spans="1:15">
      <c r="A11" t="s">
        <v>185</v>
      </c>
      <c r="C11" s="259"/>
    </row>
    <row r="12" spans="1:15">
      <c r="A12" t="s">
        <v>503</v>
      </c>
      <c r="C12" s="259"/>
    </row>
    <row r="13" spans="1:15">
      <c r="C13" s="259"/>
    </row>
    <row r="14" spans="1:15">
      <c r="A14" s="139" t="s">
        <v>186</v>
      </c>
    </row>
    <row r="15" spans="1:15">
      <c r="A15" t="s">
        <v>187</v>
      </c>
      <c r="B15" t="s">
        <v>173</v>
      </c>
      <c r="C15" t="s">
        <v>188</v>
      </c>
    </row>
    <row r="16" spans="1:15">
      <c r="A16" t="s">
        <v>79</v>
      </c>
      <c r="B16" t="b">
        <v>0</v>
      </c>
      <c r="C16">
        <f>IF(B16=TRUE,VLOOKUP($B$1,Table1[#All],3,FALSE),0)</f>
        <v>0</v>
      </c>
      <c r="E16" s="139" t="s">
        <v>189</v>
      </c>
    </row>
    <row r="17" spans="1:5">
      <c r="A17" t="s">
        <v>163</v>
      </c>
      <c r="B17" t="b">
        <v>0</v>
      </c>
      <c r="C17">
        <f>IF(B17=TRUE,VLOOKUP($B$1,Table1[#All],5,FALSE),0)</f>
        <v>0</v>
      </c>
      <c r="E17" s="184">
        <v>1</v>
      </c>
    </row>
    <row r="18" spans="1:5">
      <c r="A18" t="s">
        <v>164</v>
      </c>
      <c r="B18" t="b">
        <v>0</v>
      </c>
      <c r="C18">
        <f>IF(B18=TRUE,VLOOKUP($B$1,Table1[#All],6,FALSE),0)</f>
        <v>0</v>
      </c>
    </row>
    <row r="19" spans="1:5">
      <c r="A19" t="s">
        <v>190</v>
      </c>
      <c r="B19" t="b">
        <v>0</v>
      </c>
      <c r="C19">
        <f>IF(B19=TRUE,VLOOKUP($B$1,Table1[#All],7,FALSE),0)</f>
        <v>0</v>
      </c>
    </row>
    <row r="20" spans="1:5">
      <c r="A20" t="s">
        <v>191</v>
      </c>
      <c r="B20" t="b">
        <v>0</v>
      </c>
      <c r="C20">
        <f>IF(B20=TRUE,VLOOKUP($B$1,Table1[#All],8,FALSE),0)</f>
        <v>0</v>
      </c>
    </row>
    <row r="21" spans="1:5">
      <c r="A21" t="s">
        <v>192</v>
      </c>
      <c r="B21" t="b">
        <v>0</v>
      </c>
      <c r="C21">
        <f>IF(AND(B21=TRUE,(OR('Calculation Worksheet 1'!E10="ON", 'Calculation Worksheet 1'!E10="SK",'Calculation Worksheet 1'!E10="YT"))),VLOOKUP($B$1,Table1[#All],9,FALSE)+(E17-1)*11,0)</f>
        <v>0</v>
      </c>
    </row>
    <row r="22" spans="1:5">
      <c r="C22">
        <f>SUBTOTAL(109,C16:C21)</f>
        <v>0</v>
      </c>
    </row>
    <row r="26" spans="1:5">
      <c r="A26" s="139" t="s">
        <v>193</v>
      </c>
    </row>
    <row r="27" spans="1:5">
      <c r="A27" t="s">
        <v>11</v>
      </c>
    </row>
    <row r="28" spans="1:5">
      <c r="A28" s="140" t="s">
        <v>14</v>
      </c>
      <c r="B28" t="s">
        <v>127</v>
      </c>
    </row>
    <row r="29" spans="1:5">
      <c r="A29" s="141" t="s">
        <v>117</v>
      </c>
      <c r="B29" t="s">
        <v>127</v>
      </c>
    </row>
    <row r="30" spans="1:5">
      <c r="A30" s="140" t="s">
        <v>178</v>
      </c>
      <c r="B30" t="s">
        <v>127</v>
      </c>
    </row>
    <row r="31" spans="1:5">
      <c r="A31" s="140" t="s">
        <v>180</v>
      </c>
      <c r="B31" t="s">
        <v>119</v>
      </c>
    </row>
    <row r="32" spans="1:5">
      <c r="A32" s="141" t="s">
        <v>125</v>
      </c>
      <c r="B32" t="s">
        <v>127</v>
      </c>
    </row>
    <row r="33" spans="1:2">
      <c r="A33" s="140" t="s">
        <v>135</v>
      </c>
      <c r="B33" t="s">
        <v>127</v>
      </c>
    </row>
    <row r="34" spans="1:2">
      <c r="A34" s="141" t="s">
        <v>184</v>
      </c>
      <c r="B34" t="s">
        <v>119</v>
      </c>
    </row>
    <row r="35" spans="1:2">
      <c r="A35" s="140" t="s">
        <v>185</v>
      </c>
      <c r="B35" t="s">
        <v>127</v>
      </c>
    </row>
    <row r="36" spans="1:2">
      <c r="A36" s="260" t="s">
        <v>503</v>
      </c>
      <c r="B36" t="s">
        <v>127</v>
      </c>
    </row>
    <row r="37" spans="1:2">
      <c r="A37" s="261"/>
    </row>
    <row r="38" spans="1:2">
      <c r="A38" s="139" t="s">
        <v>194</v>
      </c>
    </row>
    <row r="39" spans="1:2">
      <c r="A39" s="140" t="s">
        <v>14</v>
      </c>
      <c r="B39" s="140" t="s">
        <v>195</v>
      </c>
    </row>
    <row r="40" spans="1:2">
      <c r="A40" s="141" t="s">
        <v>117</v>
      </c>
      <c r="B40" s="141" t="s">
        <v>195</v>
      </c>
    </row>
    <row r="41" spans="1:2">
      <c r="A41" s="140" t="s">
        <v>178</v>
      </c>
      <c r="B41" s="140" t="s">
        <v>196</v>
      </c>
    </row>
    <row r="42" spans="1:2">
      <c r="A42" s="140" t="s">
        <v>180</v>
      </c>
      <c r="B42" s="140" t="s">
        <v>196</v>
      </c>
    </row>
    <row r="43" spans="1:2">
      <c r="A43" s="141" t="s">
        <v>125</v>
      </c>
      <c r="B43" s="141" t="s">
        <v>195</v>
      </c>
    </row>
    <row r="44" spans="1:2">
      <c r="A44" s="140" t="s">
        <v>135</v>
      </c>
      <c r="B44" s="140" t="s">
        <v>195</v>
      </c>
    </row>
    <row r="45" spans="1:2">
      <c r="A45" s="141" t="s">
        <v>184</v>
      </c>
      <c r="B45" s="140" t="s">
        <v>196</v>
      </c>
    </row>
    <row r="46" spans="1:2">
      <c r="A46" s="140" t="s">
        <v>185</v>
      </c>
      <c r="B46" s="140"/>
    </row>
    <row r="47" spans="1:2">
      <c r="A47" s="260" t="s">
        <v>503</v>
      </c>
      <c r="B47" s="140"/>
    </row>
    <row r="49" spans="1:1">
      <c r="A49" t="s">
        <v>197</v>
      </c>
    </row>
    <row r="50" spans="1:1">
      <c r="A50" t="s">
        <v>127</v>
      </c>
    </row>
    <row r="51" spans="1:1">
      <c r="A51" t="s">
        <v>119</v>
      </c>
    </row>
  </sheetData>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tableParts count="7">
    <tablePart r:id="rId4"/>
    <tablePart r:id="rId5"/>
    <tablePart r:id="rId6"/>
    <tablePart r:id="rId7"/>
    <tablePart r:id="rId8"/>
    <tablePart r:id="rId9"/>
    <tablePart r:id="rId10"/>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61C6E-BBDD-4664-AE6D-8B0089938CD9}">
  <sheetPr codeName="Sheet14"/>
  <dimension ref="A1:J51"/>
  <sheetViews>
    <sheetView topLeftCell="A19" workbookViewId="0">
      <selection activeCell="A38" sqref="A38"/>
    </sheetView>
  </sheetViews>
  <sheetFormatPr defaultColWidth="9.08984375" defaultRowHeight="14.5"/>
  <cols>
    <col min="1" max="1" width="21.08984375" customWidth="1"/>
    <col min="2" max="2" width="11.7265625" customWidth="1"/>
    <col min="3" max="3" width="14.26953125" customWidth="1"/>
    <col min="4" max="4" width="15" customWidth="1"/>
    <col min="5" max="7" width="12.6328125" customWidth="1"/>
    <col min="8" max="8" width="7.36328125" customWidth="1"/>
    <col min="9" max="10" width="12.6328125" customWidth="1"/>
  </cols>
  <sheetData>
    <row r="1" spans="1:10">
      <c r="A1" s="138" t="s">
        <v>165</v>
      </c>
      <c r="B1" t="e">
        <f>CONCATENATE('Calculation Worksheet 2'!E10," - ",VLOOKUP(TRUE,B4:C10,2,FALSE)," - ",VLOOKUP(TRUE,F4:G6,2,FALSE)," - ",IF(OR('Calculation Worksheet 2'!E10="AB",'Calculation Worksheet 2'!E10="MB",'Calculation Worksheet 2'!E10="NB",'Calculation Worksheet 2'!E10="SK",'Calculation Worksheet 2'!E10="YT"),"N/A",VLOOKUP(TRUE,D4:E7,2,FALSE)), " - ",'Calculation Worksheet 2'!H4)</f>
        <v>#N/A</v>
      </c>
    </row>
    <row r="3" spans="1:10">
      <c r="A3" s="139" t="s">
        <v>11</v>
      </c>
      <c r="B3" s="139" t="s">
        <v>166</v>
      </c>
      <c r="C3" s="139" t="s">
        <v>167</v>
      </c>
      <c r="D3" s="139" t="s">
        <v>168</v>
      </c>
      <c r="E3" s="139" t="s">
        <v>169</v>
      </c>
      <c r="F3" s="139" t="s">
        <v>170</v>
      </c>
      <c r="G3" s="139" t="s">
        <v>171</v>
      </c>
      <c r="I3" s="139" t="s">
        <v>172</v>
      </c>
      <c r="J3" s="139" t="s">
        <v>173</v>
      </c>
    </row>
    <row r="4" spans="1:10">
      <c r="A4" t="s">
        <v>14</v>
      </c>
      <c r="B4" t="b">
        <v>0</v>
      </c>
      <c r="C4" t="s">
        <v>175</v>
      </c>
      <c r="D4" t="b">
        <v>0</v>
      </c>
      <c r="E4" t="s">
        <v>176</v>
      </c>
      <c r="F4" t="b">
        <v>0</v>
      </c>
      <c r="G4" t="s">
        <v>143</v>
      </c>
      <c r="I4" t="s">
        <v>77</v>
      </c>
      <c r="J4" t="b">
        <v>0</v>
      </c>
    </row>
    <row r="5" spans="1:10">
      <c r="A5" t="s">
        <v>117</v>
      </c>
      <c r="B5" t="b">
        <v>0</v>
      </c>
      <c r="C5" t="s">
        <v>177</v>
      </c>
      <c r="D5" t="b">
        <v>0</v>
      </c>
      <c r="E5" t="str">
        <f>IF(AND('Calculation Worksheet 2'!E10="QC",'Calculation Worksheet 2'!H4&gt;2021),"Oil","Gas")</f>
        <v>Gas</v>
      </c>
      <c r="F5" t="b">
        <v>0</v>
      </c>
      <c r="G5" t="s">
        <v>144</v>
      </c>
      <c r="I5" t="s">
        <v>78</v>
      </c>
      <c r="J5" t="b">
        <v>0</v>
      </c>
    </row>
    <row r="6" spans="1:10">
      <c r="A6" t="s">
        <v>178</v>
      </c>
      <c r="B6" t="b">
        <v>0</v>
      </c>
      <c r="C6" t="s">
        <v>179</v>
      </c>
      <c r="D6" t="b">
        <v>0</v>
      </c>
      <c r="E6" t="s">
        <v>79</v>
      </c>
      <c r="F6" t="b">
        <v>0</v>
      </c>
      <c r="G6" t="str">
        <f>IF(AND('Calculation Worksheet 2'!H4&gt;2021,'Calculation Worksheet 2'!E10="PE"),"SDH","Other")</f>
        <v>Other</v>
      </c>
      <c r="I6" t="s">
        <v>79</v>
      </c>
      <c r="J6" t="b">
        <v>0</v>
      </c>
    </row>
    <row r="7" spans="1:10">
      <c r="A7" t="s">
        <v>180</v>
      </c>
      <c r="B7" t="b">
        <v>0</v>
      </c>
      <c r="C7" t="s">
        <v>181</v>
      </c>
      <c r="E7" t="s">
        <v>182</v>
      </c>
    </row>
    <row r="8" spans="1:10">
      <c r="A8" t="s">
        <v>125</v>
      </c>
      <c r="B8" t="b">
        <v>0</v>
      </c>
      <c r="C8" t="s">
        <v>183</v>
      </c>
    </row>
    <row r="9" spans="1:10">
      <c r="A9" t="s">
        <v>135</v>
      </c>
      <c r="B9" t="b">
        <v>0</v>
      </c>
      <c r="C9" t="str">
        <f>IF(OR('Calculation Worksheet 2'!H4=2021,AND('Calculation Worksheet 2'!E10&lt;&gt;"BC",'Calculation Worksheet 2'!E10&lt;&gt;"ON",'Calculation Worksheet 2'!E10&lt;&gt;"PE",'Calculation Worksheet 2'!E10&lt;&gt;"YT")),"4+ bedroom","5+ bedroom")</f>
        <v>4+ bedroom</v>
      </c>
    </row>
    <row r="10" spans="1:10">
      <c r="A10" t="s">
        <v>184</v>
      </c>
      <c r="B10" t="b">
        <v>0</v>
      </c>
      <c r="C10" t="s">
        <v>144</v>
      </c>
    </row>
    <row r="11" spans="1:10">
      <c r="A11" t="s">
        <v>185</v>
      </c>
      <c r="C11" s="259"/>
    </row>
    <row r="12" spans="1:10">
      <c r="A12" t="s">
        <v>503</v>
      </c>
      <c r="C12" s="259"/>
    </row>
    <row r="13" spans="1:10">
      <c r="C13" s="259"/>
    </row>
    <row r="14" spans="1:10">
      <c r="A14" s="139" t="s">
        <v>186</v>
      </c>
    </row>
    <row r="15" spans="1:10">
      <c r="A15" t="s">
        <v>187</v>
      </c>
      <c r="B15" t="s">
        <v>173</v>
      </c>
      <c r="C15" t="s">
        <v>188</v>
      </c>
    </row>
    <row r="16" spans="1:10">
      <c r="A16" t="s">
        <v>79</v>
      </c>
      <c r="B16" t="b">
        <v>0</v>
      </c>
      <c r="C16">
        <f>IF(B16=TRUE,VLOOKUP($B$1,Table1[#All],3,FALSE),0)</f>
        <v>0</v>
      </c>
      <c r="E16" s="139" t="s">
        <v>189</v>
      </c>
    </row>
    <row r="17" spans="1:5">
      <c r="A17" t="s">
        <v>163</v>
      </c>
      <c r="B17" t="b">
        <v>0</v>
      </c>
      <c r="C17">
        <f>IF(B17=TRUE,VLOOKUP($B$1,Table1[#All],5,FALSE),0)</f>
        <v>0</v>
      </c>
      <c r="E17" s="184">
        <v>1</v>
      </c>
    </row>
    <row r="18" spans="1:5">
      <c r="A18" t="s">
        <v>164</v>
      </c>
      <c r="B18" t="b">
        <v>0</v>
      </c>
      <c r="C18">
        <f>IF(B18=TRUE,VLOOKUP($B$1,Table1[#All],6,FALSE),0)</f>
        <v>0</v>
      </c>
    </row>
    <row r="19" spans="1:5">
      <c r="A19" t="s">
        <v>190</v>
      </c>
      <c r="B19" t="b">
        <v>0</v>
      </c>
      <c r="C19">
        <f>IF(B19=TRUE,VLOOKUP($B$1,Table1[#All],7,FALSE),0)</f>
        <v>0</v>
      </c>
    </row>
    <row r="20" spans="1:5">
      <c r="A20" t="s">
        <v>191</v>
      </c>
      <c r="B20" t="b">
        <v>0</v>
      </c>
      <c r="C20">
        <f>IF(B20=TRUE,VLOOKUP($B$1,Table1[#All],8,FALSE),0)</f>
        <v>0</v>
      </c>
    </row>
    <row r="21" spans="1:5">
      <c r="A21" t="s">
        <v>192</v>
      </c>
      <c r="B21" t="b">
        <v>0</v>
      </c>
      <c r="C21">
        <f>IF(AND(B21=TRUE,(OR('Calculation Worksheet 2'!E10="ON", 'Calculation Worksheet 2'!E10="SK",'Calculation Worksheet 2'!E10="YT"))),VLOOKUP($B$1,Table1[#All],9,FALSE)+(E17-1)*11,0)</f>
        <v>0</v>
      </c>
    </row>
    <row r="22" spans="1:5">
      <c r="C22">
        <f>SUBTOTAL(109,C16:C21)</f>
        <v>0</v>
      </c>
    </row>
    <row r="26" spans="1:5">
      <c r="A26" s="139" t="s">
        <v>193</v>
      </c>
    </row>
    <row r="27" spans="1:5">
      <c r="A27" t="s">
        <v>11</v>
      </c>
    </row>
    <row r="28" spans="1:5">
      <c r="A28" s="140" t="s">
        <v>14</v>
      </c>
      <c r="B28" t="s">
        <v>127</v>
      </c>
    </row>
    <row r="29" spans="1:5">
      <c r="A29" s="141" t="s">
        <v>117</v>
      </c>
      <c r="B29" t="s">
        <v>127</v>
      </c>
    </row>
    <row r="30" spans="1:5">
      <c r="A30" s="140" t="s">
        <v>178</v>
      </c>
      <c r="B30" t="s">
        <v>127</v>
      </c>
    </row>
    <row r="31" spans="1:5">
      <c r="A31" s="141" t="s">
        <v>180</v>
      </c>
      <c r="B31" t="s">
        <v>119</v>
      </c>
    </row>
    <row r="32" spans="1:5">
      <c r="A32" s="140" t="s">
        <v>125</v>
      </c>
      <c r="B32" t="s">
        <v>127</v>
      </c>
    </row>
    <row r="33" spans="1:2">
      <c r="A33" s="141" t="s">
        <v>135</v>
      </c>
      <c r="B33" t="s">
        <v>127</v>
      </c>
    </row>
    <row r="34" spans="1:2">
      <c r="A34" s="140" t="s">
        <v>184</v>
      </c>
      <c r="B34" t="s">
        <v>119</v>
      </c>
    </row>
    <row r="35" spans="1:2">
      <c r="A35" s="372" t="s">
        <v>185</v>
      </c>
      <c r="B35" t="s">
        <v>127</v>
      </c>
    </row>
    <row r="36" spans="1:2">
      <c r="A36" t="s">
        <v>503</v>
      </c>
      <c r="B36" t="s">
        <v>127</v>
      </c>
    </row>
    <row r="37" spans="1:2">
      <c r="A37" s="139"/>
    </row>
    <row r="38" spans="1:2">
      <c r="A38" s="140" t="s">
        <v>194</v>
      </c>
      <c r="B38" s="140"/>
    </row>
    <row r="39" spans="1:2">
      <c r="A39" s="141" t="s">
        <v>14</v>
      </c>
      <c r="B39" s="141" t="s">
        <v>195</v>
      </c>
    </row>
    <row r="40" spans="1:2">
      <c r="A40" s="140" t="s">
        <v>117</v>
      </c>
      <c r="B40" s="140" t="s">
        <v>195</v>
      </c>
    </row>
    <row r="41" spans="1:2">
      <c r="A41" s="141" t="s">
        <v>178</v>
      </c>
      <c r="B41" s="141" t="s">
        <v>196</v>
      </c>
    </row>
    <row r="42" spans="1:2">
      <c r="A42" s="140" t="s">
        <v>180</v>
      </c>
      <c r="B42" s="140" t="s">
        <v>196</v>
      </c>
    </row>
    <row r="43" spans="1:2">
      <c r="A43" s="141" t="s">
        <v>125</v>
      </c>
      <c r="B43" s="141" t="s">
        <v>195</v>
      </c>
    </row>
    <row r="44" spans="1:2">
      <c r="A44" s="140" t="s">
        <v>135</v>
      </c>
      <c r="B44" s="140" t="s">
        <v>195</v>
      </c>
    </row>
    <row r="45" spans="1:2">
      <c r="A45" s="372" t="s">
        <v>184</v>
      </c>
      <c r="B45" s="140" t="s">
        <v>196</v>
      </c>
    </row>
    <row r="46" spans="1:2">
      <c r="A46" t="s">
        <v>185</v>
      </c>
    </row>
    <row r="47" spans="1:2">
      <c r="A47" t="s">
        <v>503</v>
      </c>
    </row>
    <row r="49" spans="1:1">
      <c r="A49" t="s">
        <v>197</v>
      </c>
    </row>
    <row r="50" spans="1:1">
      <c r="A50" t="s">
        <v>127</v>
      </c>
    </row>
    <row r="51" spans="1:1">
      <c r="A51" t="s">
        <v>119</v>
      </c>
    </row>
  </sheetData>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tableParts count="6">
    <tablePart r:id="rId4"/>
    <tablePart r:id="rId5"/>
    <tablePart r:id="rId6"/>
    <tablePart r:id="rId7"/>
    <tablePart r:id="rId8"/>
    <tablePart r:id="rId9"/>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2A696-8566-44A7-9138-920D84347A54}">
  <sheetPr codeName="Sheet15"/>
  <dimension ref="A1:J51"/>
  <sheetViews>
    <sheetView topLeftCell="A22" workbookViewId="0">
      <selection activeCell="A38" sqref="A38"/>
    </sheetView>
  </sheetViews>
  <sheetFormatPr defaultColWidth="9.08984375" defaultRowHeight="14.5"/>
  <cols>
    <col min="1" max="1" width="21.08984375" customWidth="1"/>
    <col min="2" max="2" width="11.7265625" customWidth="1"/>
    <col min="3" max="3" width="14.26953125" customWidth="1"/>
    <col min="4" max="4" width="15" customWidth="1"/>
    <col min="5" max="7" width="12.6328125" customWidth="1"/>
    <col min="8" max="8" width="7.36328125" customWidth="1"/>
    <col min="9" max="10" width="12.6328125" customWidth="1"/>
  </cols>
  <sheetData>
    <row r="1" spans="1:10">
      <c r="A1" s="138" t="s">
        <v>165</v>
      </c>
      <c r="B1" t="e">
        <f>CONCATENATE('Calculation Worksheet 3'!E10," - ",VLOOKUP(TRUE,B4:C10,2,FALSE)," - ",VLOOKUP(TRUE,F4:G6,2,FALSE)," - ",IF(OR('Calculation Worksheet 3'!E10="AB",'Calculation Worksheet 1'!E10="MB",'Calculation Worksheet 3'!E10="NB",'Calculation Worksheet 3'!E10="SK",'Calculation Worksheet 3'!E10="YT"),"N/A",VLOOKUP(TRUE,D4:E7,2,FALSE)), " - ",'Calculation Worksheet 3'!H4)</f>
        <v>#N/A</v>
      </c>
    </row>
    <row r="3" spans="1:10">
      <c r="A3" s="139" t="s">
        <v>11</v>
      </c>
      <c r="B3" s="139" t="s">
        <v>166</v>
      </c>
      <c r="C3" s="139" t="s">
        <v>167</v>
      </c>
      <c r="D3" s="139" t="s">
        <v>168</v>
      </c>
      <c r="E3" s="139" t="s">
        <v>169</v>
      </c>
      <c r="F3" s="139" t="s">
        <v>170</v>
      </c>
      <c r="G3" s="139" t="s">
        <v>171</v>
      </c>
      <c r="I3" s="139" t="s">
        <v>172</v>
      </c>
      <c r="J3" s="139" t="s">
        <v>173</v>
      </c>
    </row>
    <row r="4" spans="1:10">
      <c r="A4" t="s">
        <v>14</v>
      </c>
      <c r="B4" t="b">
        <v>0</v>
      </c>
      <c r="C4" t="s">
        <v>175</v>
      </c>
      <c r="D4" t="b">
        <v>0</v>
      </c>
      <c r="E4" t="s">
        <v>176</v>
      </c>
      <c r="F4" t="b">
        <v>0</v>
      </c>
      <c r="G4" t="s">
        <v>143</v>
      </c>
      <c r="I4" t="s">
        <v>77</v>
      </c>
      <c r="J4" t="b">
        <v>0</v>
      </c>
    </row>
    <row r="5" spans="1:10">
      <c r="A5" t="s">
        <v>117</v>
      </c>
      <c r="B5" t="b">
        <v>0</v>
      </c>
      <c r="C5" t="s">
        <v>177</v>
      </c>
      <c r="D5" t="b">
        <v>0</v>
      </c>
      <c r="E5" t="str">
        <f>IF(AND('Calculation Worksheet 3'!E10="QC",'Calculation Worksheet 3'!H4&gt;2021),"Oil","Gas")</f>
        <v>Gas</v>
      </c>
      <c r="F5" t="b">
        <v>0</v>
      </c>
      <c r="G5" t="s">
        <v>144</v>
      </c>
      <c r="I5" t="s">
        <v>78</v>
      </c>
      <c r="J5" t="b">
        <v>0</v>
      </c>
    </row>
    <row r="6" spans="1:10">
      <c r="A6" t="s">
        <v>178</v>
      </c>
      <c r="B6" t="b">
        <v>0</v>
      </c>
      <c r="C6" t="s">
        <v>179</v>
      </c>
      <c r="D6" t="b">
        <v>0</v>
      </c>
      <c r="E6" t="s">
        <v>79</v>
      </c>
      <c r="F6" t="b">
        <v>0</v>
      </c>
      <c r="G6" t="str">
        <f>IF(AND('Calculation Worksheet 3'!H4&gt;2021,'Calculation Worksheet 3'!E10="PE"),"SDH","Other")</f>
        <v>Other</v>
      </c>
      <c r="I6" t="s">
        <v>79</v>
      </c>
      <c r="J6" t="b">
        <v>0</v>
      </c>
    </row>
    <row r="7" spans="1:10">
      <c r="A7" t="s">
        <v>180</v>
      </c>
      <c r="B7" t="b">
        <v>0</v>
      </c>
      <c r="C7" t="s">
        <v>181</v>
      </c>
      <c r="E7" t="s">
        <v>182</v>
      </c>
    </row>
    <row r="8" spans="1:10">
      <c r="A8" t="s">
        <v>125</v>
      </c>
      <c r="B8" t="b">
        <v>0</v>
      </c>
      <c r="C8" t="s">
        <v>183</v>
      </c>
    </row>
    <row r="9" spans="1:10">
      <c r="A9" t="s">
        <v>135</v>
      </c>
      <c r="B9" t="b">
        <v>0</v>
      </c>
      <c r="C9" t="str">
        <f>IF(OR('Calculation Worksheet 3'!H4=2021,AND('Calculation Worksheet 3'!E10&lt;&gt;"BC",'Calculation Worksheet 3'!E10&lt;&gt;"ON",'Calculation Worksheet 3'!E10&lt;&gt;"PE",'Calculation Worksheet 3'!E10&lt;&gt;"YT")),"4+ bedroom","5+ bedroom")</f>
        <v>4+ bedroom</v>
      </c>
    </row>
    <row r="10" spans="1:10">
      <c r="A10" t="s">
        <v>184</v>
      </c>
      <c r="B10" t="b">
        <v>0</v>
      </c>
      <c r="C10" t="s">
        <v>144</v>
      </c>
    </row>
    <row r="11" spans="1:10">
      <c r="A11" t="s">
        <v>185</v>
      </c>
      <c r="C11" s="259"/>
    </row>
    <row r="12" spans="1:10">
      <c r="A12" t="s">
        <v>503</v>
      </c>
      <c r="C12" s="259"/>
    </row>
    <row r="13" spans="1:10">
      <c r="C13" s="259"/>
    </row>
    <row r="14" spans="1:10">
      <c r="A14" s="139" t="s">
        <v>186</v>
      </c>
    </row>
    <row r="15" spans="1:10">
      <c r="A15" t="s">
        <v>187</v>
      </c>
      <c r="B15" t="s">
        <v>173</v>
      </c>
      <c r="C15" t="s">
        <v>188</v>
      </c>
    </row>
    <row r="16" spans="1:10">
      <c r="A16" t="s">
        <v>79</v>
      </c>
      <c r="B16" t="b">
        <v>0</v>
      </c>
      <c r="C16">
        <f>IF(B16=TRUE,VLOOKUP($B$1,Table1[#All],3,FALSE),0)</f>
        <v>0</v>
      </c>
      <c r="E16" s="139" t="s">
        <v>189</v>
      </c>
    </row>
    <row r="17" spans="1:5">
      <c r="A17" t="s">
        <v>163</v>
      </c>
      <c r="B17" t="b">
        <v>0</v>
      </c>
      <c r="C17">
        <f>IF(B17=TRUE,VLOOKUP($B$1,Table1[#All],5,FALSE),0)</f>
        <v>0</v>
      </c>
      <c r="E17" s="184">
        <v>1</v>
      </c>
    </row>
    <row r="18" spans="1:5">
      <c r="A18" t="s">
        <v>164</v>
      </c>
      <c r="B18" t="b">
        <v>0</v>
      </c>
      <c r="C18">
        <f>IF(B18=TRUE,VLOOKUP($B$1,Table1[#All],6,FALSE),0)</f>
        <v>0</v>
      </c>
    </row>
    <row r="19" spans="1:5">
      <c r="A19" t="s">
        <v>190</v>
      </c>
      <c r="B19" t="b">
        <v>0</v>
      </c>
      <c r="C19">
        <f>IF(B19=TRUE,VLOOKUP($B$1,Table1[#All],7,FALSE),0)</f>
        <v>0</v>
      </c>
    </row>
    <row r="20" spans="1:5">
      <c r="A20" t="s">
        <v>191</v>
      </c>
      <c r="B20" t="b">
        <v>0</v>
      </c>
      <c r="C20">
        <f>IF(B20=TRUE,VLOOKUP($B$1,Table1[#All],8,FALSE),0)</f>
        <v>0</v>
      </c>
    </row>
    <row r="21" spans="1:5">
      <c r="A21" t="s">
        <v>192</v>
      </c>
      <c r="B21" t="b">
        <v>0</v>
      </c>
      <c r="C21">
        <f>IF(AND(B21=TRUE,(OR('Calculation Worksheet 3'!E10="ON", 'Calculation Worksheet 3'!E10="SK",'Calculation Worksheet 3'!E10="YT"))),VLOOKUP($B$1,Table1[#All],9,FALSE)+(E17-1)*11,0)</f>
        <v>0</v>
      </c>
    </row>
    <row r="22" spans="1:5">
      <c r="C22">
        <f>SUBTOTAL(109,C16:C21)</f>
        <v>0</v>
      </c>
    </row>
    <row r="26" spans="1:5">
      <c r="A26" s="139" t="s">
        <v>193</v>
      </c>
    </row>
    <row r="27" spans="1:5">
      <c r="A27" t="s">
        <v>11</v>
      </c>
    </row>
    <row r="28" spans="1:5">
      <c r="A28" s="140" t="s">
        <v>14</v>
      </c>
      <c r="B28" t="s">
        <v>127</v>
      </c>
    </row>
    <row r="29" spans="1:5">
      <c r="A29" s="141" t="s">
        <v>117</v>
      </c>
      <c r="B29" t="s">
        <v>127</v>
      </c>
    </row>
    <row r="30" spans="1:5">
      <c r="A30" s="140" t="s">
        <v>178</v>
      </c>
      <c r="B30" t="s">
        <v>127</v>
      </c>
    </row>
    <row r="31" spans="1:5">
      <c r="A31" s="141" t="s">
        <v>180</v>
      </c>
      <c r="B31" t="s">
        <v>119</v>
      </c>
    </row>
    <row r="32" spans="1:5">
      <c r="A32" s="140" t="s">
        <v>125</v>
      </c>
      <c r="B32" t="s">
        <v>127</v>
      </c>
    </row>
    <row r="33" spans="1:2">
      <c r="A33" s="141" t="s">
        <v>135</v>
      </c>
      <c r="B33" t="s">
        <v>127</v>
      </c>
    </row>
    <row r="34" spans="1:2">
      <c r="A34" s="140" t="s">
        <v>184</v>
      </c>
      <c r="B34" t="s">
        <v>119</v>
      </c>
    </row>
    <row r="35" spans="1:2">
      <c r="A35" s="372" t="s">
        <v>185</v>
      </c>
      <c r="B35" t="s">
        <v>127</v>
      </c>
    </row>
    <row r="36" spans="1:2">
      <c r="A36" t="s">
        <v>503</v>
      </c>
      <c r="B36" t="s">
        <v>127</v>
      </c>
    </row>
    <row r="37" spans="1:2">
      <c r="A37" s="139"/>
    </row>
    <row r="38" spans="1:2">
      <c r="A38" s="373" t="s">
        <v>194</v>
      </c>
      <c r="B38" s="140"/>
    </row>
    <row r="39" spans="1:2">
      <c r="A39" s="141" t="s">
        <v>14</v>
      </c>
      <c r="B39" s="141" t="s">
        <v>195</v>
      </c>
    </row>
    <row r="40" spans="1:2">
      <c r="A40" s="140" t="s">
        <v>117</v>
      </c>
      <c r="B40" s="140" t="s">
        <v>195</v>
      </c>
    </row>
    <row r="41" spans="1:2">
      <c r="A41" s="141" t="s">
        <v>178</v>
      </c>
      <c r="B41" s="141" t="s">
        <v>196</v>
      </c>
    </row>
    <row r="42" spans="1:2">
      <c r="A42" s="140" t="s">
        <v>180</v>
      </c>
      <c r="B42" s="140" t="s">
        <v>196</v>
      </c>
    </row>
    <row r="43" spans="1:2">
      <c r="A43" s="141" t="s">
        <v>125</v>
      </c>
      <c r="B43" s="141" t="s">
        <v>195</v>
      </c>
    </row>
    <row r="44" spans="1:2">
      <c r="A44" s="140" t="s">
        <v>135</v>
      </c>
      <c r="B44" s="140" t="s">
        <v>195</v>
      </c>
    </row>
    <row r="45" spans="1:2">
      <c r="A45" s="372" t="s">
        <v>184</v>
      </c>
      <c r="B45" s="140" t="s">
        <v>196</v>
      </c>
    </row>
    <row r="46" spans="1:2">
      <c r="A46" t="s">
        <v>185</v>
      </c>
    </row>
    <row r="47" spans="1:2">
      <c r="A47" t="s">
        <v>503</v>
      </c>
    </row>
    <row r="49" spans="1:1">
      <c r="A49" t="s">
        <v>197</v>
      </c>
    </row>
    <row r="50" spans="1:1">
      <c r="A50" t="s">
        <v>127</v>
      </c>
    </row>
    <row r="51" spans="1:1">
      <c r="A51" t="s">
        <v>119</v>
      </c>
    </row>
  </sheetData>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tableParts count="6">
    <tablePart r:id="rId4"/>
    <tablePart r:id="rId5"/>
    <tablePart r:id="rId6"/>
    <tablePart r:id="rId7"/>
    <tablePart r:id="rId8"/>
    <tablePart r:id="rId9"/>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J345"/>
  <sheetViews>
    <sheetView topLeftCell="A261" workbookViewId="0">
      <selection activeCell="I217" sqref="I217"/>
    </sheetView>
  </sheetViews>
  <sheetFormatPr defaultColWidth="9.08984375" defaultRowHeight="14.5"/>
  <cols>
    <col min="1" max="1" width="46.81640625" customWidth="1"/>
    <col min="2" max="4" width="12.6328125" customWidth="1"/>
    <col min="5" max="5" width="16.6328125" customWidth="1"/>
    <col min="6" max="6" width="13.36328125" customWidth="1"/>
    <col min="7" max="9" width="12.6328125" customWidth="1"/>
    <col min="10" max="10" width="12.6328125" style="182" customWidth="1"/>
  </cols>
  <sheetData>
    <row r="1" spans="1:10">
      <c r="A1" t="s">
        <v>198</v>
      </c>
      <c r="B1" s="142" t="s">
        <v>77</v>
      </c>
      <c r="C1" s="142" t="s">
        <v>79</v>
      </c>
      <c r="D1" s="142" t="s">
        <v>199</v>
      </c>
      <c r="E1" s="142" t="s">
        <v>200</v>
      </c>
      <c r="F1" s="142" t="s">
        <v>201</v>
      </c>
      <c r="G1" s="142" t="s">
        <v>190</v>
      </c>
      <c r="H1" s="142" t="s">
        <v>191</v>
      </c>
      <c r="I1" s="142" t="s">
        <v>192</v>
      </c>
      <c r="J1" s="181" t="s">
        <v>202</v>
      </c>
    </row>
    <row r="2" spans="1:10">
      <c r="A2" s="143" t="s">
        <v>203</v>
      </c>
      <c r="B2" s="144">
        <v>77</v>
      </c>
      <c r="C2" s="144">
        <v>90</v>
      </c>
      <c r="D2" s="144">
        <v>19</v>
      </c>
      <c r="E2" s="144">
        <v>62</v>
      </c>
      <c r="F2" s="144">
        <v>24</v>
      </c>
      <c r="G2" s="144">
        <v>30</v>
      </c>
      <c r="H2" s="144">
        <v>45</v>
      </c>
      <c r="I2" s="144">
        <v>0</v>
      </c>
      <c r="J2" s="183">
        <v>2024</v>
      </c>
    </row>
    <row r="3" spans="1:10">
      <c r="A3" s="143" t="s">
        <v>204</v>
      </c>
      <c r="B3" s="144">
        <v>110</v>
      </c>
      <c r="C3" s="144">
        <v>162</v>
      </c>
      <c r="D3" s="144">
        <v>27</v>
      </c>
      <c r="E3" s="144">
        <v>62</v>
      </c>
      <c r="F3" s="144">
        <v>24</v>
      </c>
      <c r="G3" s="144">
        <v>30</v>
      </c>
      <c r="H3" s="144">
        <v>45</v>
      </c>
      <c r="I3" s="144">
        <v>0</v>
      </c>
      <c r="J3" s="183">
        <v>2024</v>
      </c>
    </row>
    <row r="4" spans="1:10">
      <c r="A4" s="143" t="s">
        <v>205</v>
      </c>
      <c r="B4" s="144">
        <v>89</v>
      </c>
      <c r="C4" s="144">
        <v>99</v>
      </c>
      <c r="D4" s="144">
        <v>22</v>
      </c>
      <c r="E4" s="144">
        <v>62</v>
      </c>
      <c r="F4" s="144">
        <v>24</v>
      </c>
      <c r="G4" s="144">
        <v>30</v>
      </c>
      <c r="H4" s="144">
        <v>45</v>
      </c>
      <c r="I4" s="144">
        <v>0</v>
      </c>
      <c r="J4" s="183">
        <v>2024</v>
      </c>
    </row>
    <row r="5" spans="1:10">
      <c r="A5" s="143" t="s">
        <v>206</v>
      </c>
      <c r="B5" s="144">
        <v>126</v>
      </c>
      <c r="C5" s="144">
        <v>183</v>
      </c>
      <c r="D5" s="144">
        <v>32</v>
      </c>
      <c r="E5" s="144">
        <v>62</v>
      </c>
      <c r="F5" s="144">
        <v>24</v>
      </c>
      <c r="G5" s="144">
        <v>30</v>
      </c>
      <c r="H5" s="144">
        <v>45</v>
      </c>
      <c r="I5" s="144">
        <v>0</v>
      </c>
      <c r="J5" s="183">
        <v>2024</v>
      </c>
    </row>
    <row r="6" spans="1:10">
      <c r="A6" s="143" t="s">
        <v>207</v>
      </c>
      <c r="B6" s="144">
        <v>102</v>
      </c>
      <c r="C6" s="144">
        <v>108</v>
      </c>
      <c r="D6" s="144">
        <v>25</v>
      </c>
      <c r="E6" s="144">
        <v>62</v>
      </c>
      <c r="F6" s="144">
        <v>24</v>
      </c>
      <c r="G6" s="144">
        <v>30</v>
      </c>
      <c r="H6" s="144">
        <v>45</v>
      </c>
      <c r="I6" s="144">
        <v>0</v>
      </c>
      <c r="J6" s="183">
        <v>2024</v>
      </c>
    </row>
    <row r="7" spans="1:10">
      <c r="A7" s="143" t="s">
        <v>208</v>
      </c>
      <c r="B7" s="144">
        <v>143</v>
      </c>
      <c r="C7" s="144">
        <v>200</v>
      </c>
      <c r="D7" s="144">
        <v>36</v>
      </c>
      <c r="E7" s="144">
        <v>62</v>
      </c>
      <c r="F7" s="144">
        <v>24</v>
      </c>
      <c r="G7" s="144">
        <v>30</v>
      </c>
      <c r="H7" s="144">
        <v>45</v>
      </c>
      <c r="I7" s="144">
        <v>0</v>
      </c>
      <c r="J7" s="183">
        <v>2024</v>
      </c>
    </row>
    <row r="8" spans="1:10">
      <c r="A8" s="143" t="s">
        <v>209</v>
      </c>
      <c r="B8" s="144">
        <v>115</v>
      </c>
      <c r="C8" s="144">
        <v>118</v>
      </c>
      <c r="D8" s="144">
        <v>29</v>
      </c>
      <c r="E8" s="144">
        <v>62</v>
      </c>
      <c r="F8" s="144">
        <v>24</v>
      </c>
      <c r="G8" s="144">
        <v>30</v>
      </c>
      <c r="H8" s="144">
        <v>45</v>
      </c>
      <c r="I8" s="144">
        <v>0</v>
      </c>
      <c r="J8" s="183">
        <v>2024</v>
      </c>
    </row>
    <row r="9" spans="1:10">
      <c r="A9" s="143" t="s">
        <v>210</v>
      </c>
      <c r="B9" s="144">
        <v>161</v>
      </c>
      <c r="C9" s="144">
        <v>216</v>
      </c>
      <c r="D9" s="144">
        <v>40</v>
      </c>
      <c r="E9" s="144">
        <v>62</v>
      </c>
      <c r="F9" s="144">
        <v>24</v>
      </c>
      <c r="G9" s="144">
        <v>30</v>
      </c>
      <c r="H9" s="144">
        <v>45</v>
      </c>
      <c r="I9" s="144">
        <v>0</v>
      </c>
      <c r="J9" s="183">
        <v>2024</v>
      </c>
    </row>
    <row r="10" spans="1:10">
      <c r="A10" s="143" t="s">
        <v>211</v>
      </c>
      <c r="B10" s="144">
        <v>64</v>
      </c>
      <c r="C10" s="144">
        <v>80</v>
      </c>
      <c r="D10" s="144">
        <v>16</v>
      </c>
      <c r="E10" s="144">
        <v>62</v>
      </c>
      <c r="F10" s="144">
        <v>24</v>
      </c>
      <c r="G10" s="144">
        <v>30</v>
      </c>
      <c r="H10" s="144">
        <v>45</v>
      </c>
      <c r="I10" s="144">
        <v>0</v>
      </c>
      <c r="J10" s="183">
        <v>2024</v>
      </c>
    </row>
    <row r="11" spans="1:10">
      <c r="A11" s="143" t="s">
        <v>212</v>
      </c>
      <c r="B11" s="144">
        <v>0</v>
      </c>
      <c r="C11" s="144">
        <v>0</v>
      </c>
      <c r="D11" s="144">
        <v>0</v>
      </c>
      <c r="E11" s="144">
        <v>0</v>
      </c>
      <c r="F11" s="144">
        <v>0</v>
      </c>
      <c r="G11" s="144">
        <v>0</v>
      </c>
      <c r="H11" s="144">
        <v>0</v>
      </c>
      <c r="I11" s="144">
        <v>0</v>
      </c>
      <c r="J11" s="183">
        <v>2024</v>
      </c>
    </row>
    <row r="12" spans="1:10">
      <c r="A12" s="143" t="s">
        <v>213</v>
      </c>
      <c r="B12" s="144">
        <v>44</v>
      </c>
      <c r="C12" s="144">
        <v>35</v>
      </c>
      <c r="D12" s="144">
        <v>18</v>
      </c>
      <c r="E12" s="144">
        <v>72</v>
      </c>
      <c r="F12" s="144">
        <v>12</v>
      </c>
      <c r="G12" s="144">
        <v>30</v>
      </c>
      <c r="H12" s="144">
        <v>45</v>
      </c>
      <c r="I12" s="144">
        <v>0</v>
      </c>
      <c r="J12" s="183">
        <v>2024</v>
      </c>
    </row>
    <row r="13" spans="1:10">
      <c r="A13" s="143" t="s">
        <v>214</v>
      </c>
      <c r="B13" s="144">
        <v>53</v>
      </c>
      <c r="C13" s="144">
        <v>35</v>
      </c>
      <c r="D13" s="144">
        <v>15</v>
      </c>
      <c r="E13" s="144">
        <v>72</v>
      </c>
      <c r="F13" s="144">
        <v>12</v>
      </c>
      <c r="G13" s="144">
        <v>30</v>
      </c>
      <c r="H13" s="144">
        <v>45</v>
      </c>
      <c r="I13" s="144">
        <v>0</v>
      </c>
      <c r="J13" s="183">
        <v>2024</v>
      </c>
    </row>
    <row r="14" spans="1:10">
      <c r="A14" s="143" t="s">
        <v>215</v>
      </c>
      <c r="B14" s="144">
        <v>59</v>
      </c>
      <c r="C14" s="144">
        <v>54</v>
      </c>
      <c r="D14" s="144">
        <v>18</v>
      </c>
      <c r="E14" s="144">
        <v>72</v>
      </c>
      <c r="F14" s="144">
        <v>12</v>
      </c>
      <c r="G14" s="144">
        <v>30</v>
      </c>
      <c r="H14" s="144">
        <v>45</v>
      </c>
      <c r="I14" s="144">
        <v>0</v>
      </c>
      <c r="J14" s="183">
        <v>2024</v>
      </c>
    </row>
    <row r="15" spans="1:10">
      <c r="A15" s="143" t="s">
        <v>216</v>
      </c>
      <c r="B15" s="144">
        <v>64</v>
      </c>
      <c r="C15" s="144">
        <v>54</v>
      </c>
      <c r="D15" s="144">
        <v>16</v>
      </c>
      <c r="E15" s="144">
        <v>72</v>
      </c>
      <c r="F15" s="144">
        <v>12</v>
      </c>
      <c r="G15" s="144">
        <v>30</v>
      </c>
      <c r="H15" s="144">
        <v>45</v>
      </c>
      <c r="I15" s="144">
        <v>0</v>
      </c>
      <c r="J15" s="183">
        <v>2024</v>
      </c>
    </row>
    <row r="16" spans="1:10">
      <c r="A16" s="143" t="s">
        <v>217</v>
      </c>
      <c r="B16" s="144">
        <v>72</v>
      </c>
      <c r="C16" s="144">
        <v>59</v>
      </c>
      <c r="D16" s="144">
        <v>27</v>
      </c>
      <c r="E16" s="144">
        <v>72</v>
      </c>
      <c r="F16" s="144">
        <v>12</v>
      </c>
      <c r="G16" s="144">
        <v>30</v>
      </c>
      <c r="H16" s="144">
        <v>45</v>
      </c>
      <c r="I16" s="144">
        <v>0</v>
      </c>
      <c r="J16" s="183">
        <v>2024</v>
      </c>
    </row>
    <row r="17" spans="1:10">
      <c r="A17" s="143" t="s">
        <v>218</v>
      </c>
      <c r="B17" s="144">
        <v>79</v>
      </c>
      <c r="C17" s="144">
        <v>59</v>
      </c>
      <c r="D17" s="144">
        <v>16</v>
      </c>
      <c r="E17" s="144">
        <v>72</v>
      </c>
      <c r="F17" s="144">
        <v>12</v>
      </c>
      <c r="G17" s="144">
        <v>30</v>
      </c>
      <c r="H17" s="144">
        <v>45</v>
      </c>
      <c r="I17" s="144">
        <v>0</v>
      </c>
      <c r="J17" s="183">
        <v>2024</v>
      </c>
    </row>
    <row r="18" spans="1:10">
      <c r="A18" s="143" t="s">
        <v>219</v>
      </c>
      <c r="B18" s="144">
        <v>99</v>
      </c>
      <c r="C18" s="144">
        <v>91</v>
      </c>
      <c r="D18" s="144">
        <v>27</v>
      </c>
      <c r="E18" s="144">
        <v>72</v>
      </c>
      <c r="F18" s="144">
        <v>12</v>
      </c>
      <c r="G18" s="144">
        <v>30</v>
      </c>
      <c r="H18" s="144">
        <v>45</v>
      </c>
      <c r="I18" s="144">
        <v>0</v>
      </c>
      <c r="J18" s="183">
        <v>2024</v>
      </c>
    </row>
    <row r="19" spans="1:10">
      <c r="A19" s="143" t="s">
        <v>220</v>
      </c>
      <c r="B19" s="144">
        <v>95</v>
      </c>
      <c r="C19" s="144">
        <v>91</v>
      </c>
      <c r="D19" s="144">
        <v>19</v>
      </c>
      <c r="E19" s="144">
        <v>72</v>
      </c>
      <c r="F19" s="144">
        <v>12</v>
      </c>
      <c r="G19" s="144">
        <v>30</v>
      </c>
      <c r="H19" s="144">
        <v>45</v>
      </c>
      <c r="I19" s="144">
        <v>0</v>
      </c>
      <c r="J19" s="183">
        <v>2024</v>
      </c>
    </row>
    <row r="20" spans="1:10">
      <c r="A20" s="143" t="s">
        <v>221</v>
      </c>
      <c r="B20" s="144">
        <v>85</v>
      </c>
      <c r="C20" s="144">
        <v>60</v>
      </c>
      <c r="D20" s="144">
        <v>37</v>
      </c>
      <c r="E20" s="144">
        <v>72</v>
      </c>
      <c r="F20" s="144">
        <v>12</v>
      </c>
      <c r="G20" s="144">
        <v>30</v>
      </c>
      <c r="H20" s="144">
        <v>45</v>
      </c>
      <c r="I20" s="144">
        <v>0</v>
      </c>
      <c r="J20" s="183">
        <v>2024</v>
      </c>
    </row>
    <row r="21" spans="1:10">
      <c r="A21" s="143" t="s">
        <v>222</v>
      </c>
      <c r="B21" s="144">
        <v>86</v>
      </c>
      <c r="C21" s="144">
        <v>60</v>
      </c>
      <c r="D21" s="144">
        <v>17</v>
      </c>
      <c r="E21" s="144">
        <v>72</v>
      </c>
      <c r="F21" s="144">
        <v>12</v>
      </c>
      <c r="G21" s="144">
        <v>30</v>
      </c>
      <c r="H21" s="144">
        <v>45</v>
      </c>
      <c r="I21" s="144">
        <v>0</v>
      </c>
      <c r="J21" s="183">
        <v>2024</v>
      </c>
    </row>
    <row r="22" spans="1:10">
      <c r="A22" s="143" t="s">
        <v>223</v>
      </c>
      <c r="B22" s="144">
        <v>114</v>
      </c>
      <c r="C22" s="144">
        <v>93</v>
      </c>
      <c r="D22" s="144">
        <v>37</v>
      </c>
      <c r="E22" s="144">
        <v>72</v>
      </c>
      <c r="F22" s="144">
        <v>12</v>
      </c>
      <c r="G22" s="144">
        <v>30</v>
      </c>
      <c r="H22" s="144">
        <v>45</v>
      </c>
      <c r="I22" s="144">
        <v>0</v>
      </c>
      <c r="J22" s="183">
        <v>2024</v>
      </c>
    </row>
    <row r="23" spans="1:10">
      <c r="A23" s="143" t="s">
        <v>224</v>
      </c>
      <c r="B23" s="144">
        <v>97</v>
      </c>
      <c r="C23" s="144">
        <v>93</v>
      </c>
      <c r="D23" s="144">
        <v>20</v>
      </c>
      <c r="E23" s="144">
        <v>72</v>
      </c>
      <c r="F23" s="144">
        <v>12</v>
      </c>
      <c r="G23" s="144">
        <v>30</v>
      </c>
      <c r="H23" s="144">
        <v>45</v>
      </c>
      <c r="I23" s="144">
        <v>0</v>
      </c>
      <c r="J23" s="183">
        <v>2024</v>
      </c>
    </row>
    <row r="24" spans="1:10">
      <c r="A24" s="143" t="s">
        <v>225</v>
      </c>
      <c r="B24" s="144">
        <v>94</v>
      </c>
      <c r="C24" s="144">
        <v>73</v>
      </c>
      <c r="D24" s="144">
        <v>55</v>
      </c>
      <c r="E24" s="144">
        <v>72</v>
      </c>
      <c r="F24" s="144">
        <v>12</v>
      </c>
      <c r="G24" s="144">
        <v>30</v>
      </c>
      <c r="H24" s="144">
        <v>45</v>
      </c>
      <c r="I24" s="144">
        <v>0</v>
      </c>
      <c r="J24" s="183">
        <v>2024</v>
      </c>
    </row>
    <row r="25" spans="1:10">
      <c r="A25" s="143" t="s">
        <v>226</v>
      </c>
      <c r="B25" s="144">
        <v>102</v>
      </c>
      <c r="C25" s="144">
        <v>73</v>
      </c>
      <c r="D25" s="144">
        <v>18</v>
      </c>
      <c r="E25" s="144">
        <v>72</v>
      </c>
      <c r="F25" s="144">
        <v>12</v>
      </c>
      <c r="G25" s="144">
        <v>30</v>
      </c>
      <c r="H25" s="144">
        <v>45</v>
      </c>
      <c r="I25" s="144">
        <v>0</v>
      </c>
      <c r="J25" s="183">
        <v>2024</v>
      </c>
    </row>
    <row r="26" spans="1:10">
      <c r="A26" s="143" t="s">
        <v>227</v>
      </c>
      <c r="B26" s="144">
        <v>128</v>
      </c>
      <c r="C26" s="144">
        <v>112</v>
      </c>
      <c r="D26" s="144">
        <v>55</v>
      </c>
      <c r="E26" s="144">
        <v>72</v>
      </c>
      <c r="F26" s="144">
        <v>12</v>
      </c>
      <c r="G26" s="144">
        <v>30</v>
      </c>
      <c r="H26" s="144">
        <v>45</v>
      </c>
      <c r="I26" s="144">
        <v>0</v>
      </c>
      <c r="J26" s="183">
        <v>2024</v>
      </c>
    </row>
    <row r="27" spans="1:10">
      <c r="A27" s="143" t="s">
        <v>228</v>
      </c>
      <c r="B27" s="144">
        <v>117</v>
      </c>
      <c r="C27" s="144">
        <v>112</v>
      </c>
      <c r="D27" s="144">
        <v>29</v>
      </c>
      <c r="E27" s="144">
        <v>72</v>
      </c>
      <c r="F27" s="144">
        <v>12</v>
      </c>
      <c r="G27" s="144">
        <v>30</v>
      </c>
      <c r="H27" s="144">
        <v>45</v>
      </c>
      <c r="I27" s="144">
        <v>0</v>
      </c>
      <c r="J27" s="183">
        <v>2024</v>
      </c>
    </row>
    <row r="28" spans="1:10">
      <c r="A28" s="143" t="s">
        <v>229</v>
      </c>
      <c r="B28" s="144">
        <v>94</v>
      </c>
      <c r="C28" s="144">
        <v>73</v>
      </c>
      <c r="D28" s="144">
        <v>55</v>
      </c>
      <c r="E28" s="144">
        <v>72</v>
      </c>
      <c r="F28" s="144">
        <v>12</v>
      </c>
      <c r="G28" s="144">
        <v>30</v>
      </c>
      <c r="H28" s="144">
        <v>45</v>
      </c>
      <c r="I28" s="144">
        <v>0</v>
      </c>
      <c r="J28" s="183">
        <v>2024</v>
      </c>
    </row>
    <row r="29" spans="1:10">
      <c r="A29" s="143" t="s">
        <v>230</v>
      </c>
      <c r="B29" s="144">
        <v>102</v>
      </c>
      <c r="C29" s="144">
        <v>73</v>
      </c>
      <c r="D29" s="144">
        <v>18</v>
      </c>
      <c r="E29" s="144">
        <v>72</v>
      </c>
      <c r="F29" s="144">
        <v>12</v>
      </c>
      <c r="G29" s="144">
        <v>30</v>
      </c>
      <c r="H29" s="144">
        <v>45</v>
      </c>
      <c r="I29" s="144">
        <v>0</v>
      </c>
      <c r="J29" s="183">
        <v>2024</v>
      </c>
    </row>
    <row r="30" spans="1:10">
      <c r="A30" s="143" t="s">
        <v>231</v>
      </c>
      <c r="B30" s="144">
        <v>133</v>
      </c>
      <c r="C30" s="144">
        <v>112</v>
      </c>
      <c r="D30" s="144">
        <v>57</v>
      </c>
      <c r="E30" s="144">
        <v>72</v>
      </c>
      <c r="F30" s="144">
        <v>12</v>
      </c>
      <c r="G30" s="144">
        <v>30</v>
      </c>
      <c r="H30" s="144">
        <v>45</v>
      </c>
      <c r="I30" s="144">
        <v>0</v>
      </c>
      <c r="J30" s="183">
        <v>2024</v>
      </c>
    </row>
    <row r="31" spans="1:10">
      <c r="A31" s="143" t="s">
        <v>232</v>
      </c>
      <c r="B31" s="144">
        <v>122</v>
      </c>
      <c r="C31" s="144">
        <v>112</v>
      </c>
      <c r="D31" s="144">
        <v>30</v>
      </c>
      <c r="E31" s="144">
        <v>72</v>
      </c>
      <c r="F31" s="144">
        <v>12</v>
      </c>
      <c r="G31" s="144">
        <v>30</v>
      </c>
      <c r="H31" s="144">
        <v>45</v>
      </c>
      <c r="I31" s="144">
        <v>0</v>
      </c>
      <c r="J31" s="183">
        <v>2024</v>
      </c>
    </row>
    <row r="32" spans="1:10">
      <c r="A32" s="143" t="s">
        <v>233</v>
      </c>
      <c r="B32" s="144">
        <v>37</v>
      </c>
      <c r="C32" s="144">
        <v>31</v>
      </c>
      <c r="D32" s="144">
        <v>12</v>
      </c>
      <c r="E32" s="144">
        <v>72</v>
      </c>
      <c r="F32" s="144">
        <v>12</v>
      </c>
      <c r="G32" s="144">
        <v>30</v>
      </c>
      <c r="H32" s="144">
        <v>45</v>
      </c>
      <c r="I32" s="144">
        <v>0</v>
      </c>
      <c r="J32" s="183">
        <v>2024</v>
      </c>
    </row>
    <row r="33" spans="1:10">
      <c r="A33" s="143" t="s">
        <v>234</v>
      </c>
      <c r="B33" s="144">
        <v>44</v>
      </c>
      <c r="C33" s="144">
        <v>31</v>
      </c>
      <c r="D33" s="144">
        <v>14</v>
      </c>
      <c r="E33" s="144">
        <v>72</v>
      </c>
      <c r="F33" s="144">
        <v>12</v>
      </c>
      <c r="G33" s="144">
        <v>30</v>
      </c>
      <c r="H33" s="144">
        <v>45</v>
      </c>
      <c r="I33" s="144">
        <v>0</v>
      </c>
      <c r="J33" s="183">
        <v>2024</v>
      </c>
    </row>
    <row r="34" spans="1:10">
      <c r="A34" s="143" t="s">
        <v>235</v>
      </c>
      <c r="B34" s="144">
        <v>0</v>
      </c>
      <c r="C34" s="144">
        <v>0</v>
      </c>
      <c r="D34" s="144">
        <v>0</v>
      </c>
      <c r="E34" s="144">
        <v>72</v>
      </c>
      <c r="F34" s="144">
        <v>12</v>
      </c>
      <c r="G34" s="144">
        <v>30</v>
      </c>
      <c r="H34" s="144">
        <v>45</v>
      </c>
      <c r="I34" s="144">
        <v>0</v>
      </c>
      <c r="J34" s="183">
        <v>2024</v>
      </c>
    </row>
    <row r="35" spans="1:10">
      <c r="A35" s="143" t="s">
        <v>236</v>
      </c>
      <c r="B35" s="144">
        <v>0</v>
      </c>
      <c r="C35" s="144">
        <v>0</v>
      </c>
      <c r="D35" s="144">
        <v>0</v>
      </c>
      <c r="E35" s="144">
        <v>72</v>
      </c>
      <c r="F35" s="144">
        <v>12</v>
      </c>
      <c r="G35" s="144">
        <v>30</v>
      </c>
      <c r="H35" s="144">
        <v>45</v>
      </c>
      <c r="I35" s="144">
        <v>0</v>
      </c>
      <c r="J35" s="183">
        <v>2024</v>
      </c>
    </row>
    <row r="36" spans="1:10">
      <c r="A36" s="143" t="s">
        <v>237</v>
      </c>
      <c r="B36" s="144">
        <v>46</v>
      </c>
      <c r="C36" s="144">
        <v>32</v>
      </c>
      <c r="D36" s="144">
        <v>12</v>
      </c>
      <c r="E36" s="144">
        <v>0</v>
      </c>
      <c r="F36" s="144">
        <v>0</v>
      </c>
      <c r="G36" s="144">
        <v>0</v>
      </c>
      <c r="H36" s="144">
        <v>0</v>
      </c>
      <c r="I36" s="144">
        <v>0</v>
      </c>
      <c r="J36" s="183">
        <v>2024</v>
      </c>
    </row>
    <row r="37" spans="1:10">
      <c r="A37" s="143" t="s">
        <v>238</v>
      </c>
      <c r="B37" s="144">
        <v>67</v>
      </c>
      <c r="C37" s="144">
        <v>58</v>
      </c>
      <c r="D37" s="144">
        <v>17</v>
      </c>
      <c r="E37" s="144">
        <v>0</v>
      </c>
      <c r="F37" s="144">
        <v>0</v>
      </c>
      <c r="G37" s="144">
        <v>0</v>
      </c>
      <c r="H37" s="144">
        <v>0</v>
      </c>
      <c r="I37" s="144">
        <v>0</v>
      </c>
      <c r="J37" s="183">
        <v>2024</v>
      </c>
    </row>
    <row r="38" spans="1:10">
      <c r="A38" s="143" t="s">
        <v>239</v>
      </c>
      <c r="B38" s="144">
        <v>56</v>
      </c>
      <c r="C38" s="144">
        <v>36</v>
      </c>
      <c r="D38" s="144">
        <v>14</v>
      </c>
      <c r="E38" s="144">
        <v>0</v>
      </c>
      <c r="F38" s="144">
        <v>0</v>
      </c>
      <c r="G38" s="144">
        <v>0</v>
      </c>
      <c r="H38" s="144">
        <v>0</v>
      </c>
      <c r="I38" s="144">
        <v>0</v>
      </c>
      <c r="J38" s="183">
        <v>2024</v>
      </c>
    </row>
    <row r="39" spans="1:10">
      <c r="A39" s="143" t="s">
        <v>240</v>
      </c>
      <c r="B39" s="144">
        <v>81</v>
      </c>
      <c r="C39" s="144">
        <v>68</v>
      </c>
      <c r="D39" s="144">
        <v>20</v>
      </c>
      <c r="E39" s="144">
        <v>0</v>
      </c>
      <c r="F39" s="144">
        <v>0</v>
      </c>
      <c r="G39" s="144">
        <v>0</v>
      </c>
      <c r="H39" s="144">
        <v>0</v>
      </c>
      <c r="I39" s="144">
        <v>0</v>
      </c>
      <c r="J39" s="183">
        <v>2024</v>
      </c>
    </row>
    <row r="40" spans="1:10">
      <c r="A40" s="143" t="s">
        <v>241</v>
      </c>
      <c r="B40" s="144">
        <v>66</v>
      </c>
      <c r="C40" s="144">
        <v>42</v>
      </c>
      <c r="D40" s="144">
        <v>16</v>
      </c>
      <c r="E40" s="144">
        <v>0</v>
      </c>
      <c r="F40" s="144">
        <v>0</v>
      </c>
      <c r="G40" s="144">
        <v>0</v>
      </c>
      <c r="H40" s="144">
        <v>0</v>
      </c>
      <c r="I40" s="144">
        <v>0</v>
      </c>
      <c r="J40" s="183">
        <v>2024</v>
      </c>
    </row>
    <row r="41" spans="1:10">
      <c r="A41" s="143" t="s">
        <v>242</v>
      </c>
      <c r="B41" s="144">
        <v>94</v>
      </c>
      <c r="C41" s="144">
        <v>77</v>
      </c>
      <c r="D41" s="144">
        <v>23</v>
      </c>
      <c r="E41" s="144">
        <v>0</v>
      </c>
      <c r="F41" s="144">
        <v>0</v>
      </c>
      <c r="G41" s="144">
        <v>0</v>
      </c>
      <c r="H41" s="144">
        <v>0</v>
      </c>
      <c r="I41" s="144">
        <v>0</v>
      </c>
      <c r="J41" s="183">
        <v>2024</v>
      </c>
    </row>
    <row r="42" spans="1:10">
      <c r="A42" s="143" t="s">
        <v>243</v>
      </c>
      <c r="B42" s="144">
        <v>75</v>
      </c>
      <c r="C42" s="144">
        <v>48</v>
      </c>
      <c r="D42" s="144">
        <v>16</v>
      </c>
      <c r="E42" s="144">
        <v>0</v>
      </c>
      <c r="F42" s="144">
        <v>0</v>
      </c>
      <c r="G42" s="144">
        <v>0</v>
      </c>
      <c r="H42" s="144">
        <v>0</v>
      </c>
      <c r="I42" s="144">
        <v>0</v>
      </c>
      <c r="J42" s="183">
        <v>2024</v>
      </c>
    </row>
    <row r="43" spans="1:10">
      <c r="A43" s="143" t="s">
        <v>244</v>
      </c>
      <c r="B43" s="144">
        <v>110</v>
      </c>
      <c r="C43" s="144">
        <v>87</v>
      </c>
      <c r="D43" s="144">
        <v>28</v>
      </c>
      <c r="E43" s="144">
        <v>0</v>
      </c>
      <c r="F43" s="144">
        <v>0</v>
      </c>
      <c r="G43" s="144">
        <v>0</v>
      </c>
      <c r="H43" s="144">
        <v>0</v>
      </c>
      <c r="I43" s="144">
        <v>0</v>
      </c>
      <c r="J43" s="183">
        <v>2024</v>
      </c>
    </row>
    <row r="44" spans="1:10">
      <c r="A44" s="143" t="s">
        <v>245</v>
      </c>
      <c r="B44" s="144">
        <v>37</v>
      </c>
      <c r="C44" s="144">
        <v>26</v>
      </c>
      <c r="D44" s="144">
        <v>9</v>
      </c>
      <c r="E44" s="144">
        <v>0</v>
      </c>
      <c r="F44" s="144">
        <v>0</v>
      </c>
      <c r="G44" s="144">
        <v>0</v>
      </c>
      <c r="H44" s="144">
        <v>0</v>
      </c>
      <c r="I44" s="144">
        <v>0</v>
      </c>
      <c r="J44" s="183">
        <v>2024</v>
      </c>
    </row>
    <row r="45" spans="1:10">
      <c r="A45" s="143" t="s">
        <v>246</v>
      </c>
      <c r="B45" s="144">
        <v>0</v>
      </c>
      <c r="C45" s="144">
        <v>0</v>
      </c>
      <c r="D45" s="144">
        <v>0</v>
      </c>
      <c r="E45" s="144">
        <v>0</v>
      </c>
      <c r="F45" s="144">
        <v>0</v>
      </c>
      <c r="G45" s="144">
        <v>0</v>
      </c>
      <c r="H45" s="144">
        <v>0</v>
      </c>
      <c r="I45" s="144">
        <v>0</v>
      </c>
      <c r="J45" s="183">
        <v>2024</v>
      </c>
    </row>
    <row r="46" spans="1:10">
      <c r="A46" s="143" t="s">
        <v>247</v>
      </c>
      <c r="B46" s="144">
        <v>75</v>
      </c>
      <c r="C46" s="144">
        <v>21</v>
      </c>
      <c r="D46" s="144">
        <v>15</v>
      </c>
      <c r="E46" s="144">
        <v>0</v>
      </c>
      <c r="F46" s="144">
        <v>0</v>
      </c>
      <c r="G46" s="144">
        <v>0</v>
      </c>
      <c r="H46" s="144">
        <v>0</v>
      </c>
      <c r="I46" s="144">
        <v>0</v>
      </c>
      <c r="J46" s="183">
        <v>2024</v>
      </c>
    </row>
    <row r="47" spans="1:10">
      <c r="A47" s="143" t="s">
        <v>248</v>
      </c>
      <c r="B47" s="144">
        <v>89</v>
      </c>
      <c r="C47" s="144">
        <v>24</v>
      </c>
      <c r="D47" s="144">
        <v>18</v>
      </c>
      <c r="E47" s="144">
        <v>0</v>
      </c>
      <c r="F47" s="144">
        <v>0</v>
      </c>
      <c r="G47" s="144">
        <v>0</v>
      </c>
      <c r="H47" s="144">
        <v>0</v>
      </c>
      <c r="I47" s="144">
        <v>0</v>
      </c>
      <c r="J47" s="183">
        <v>2024</v>
      </c>
    </row>
    <row r="48" spans="1:10">
      <c r="A48" s="143" t="s">
        <v>249</v>
      </c>
      <c r="B48" s="144">
        <v>98</v>
      </c>
      <c r="C48" s="144">
        <v>27</v>
      </c>
      <c r="D48" s="144">
        <v>19</v>
      </c>
      <c r="E48" s="144">
        <v>0</v>
      </c>
      <c r="F48" s="144">
        <v>0</v>
      </c>
      <c r="G48" s="144">
        <v>0</v>
      </c>
      <c r="H48" s="144">
        <v>0</v>
      </c>
      <c r="I48" s="144">
        <v>0</v>
      </c>
      <c r="J48" s="183">
        <v>2024</v>
      </c>
    </row>
    <row r="49" spans="1:10">
      <c r="A49" s="143" t="s">
        <v>250</v>
      </c>
      <c r="B49" s="144">
        <v>110</v>
      </c>
      <c r="C49" s="144">
        <v>30</v>
      </c>
      <c r="D49" s="144">
        <v>22</v>
      </c>
      <c r="E49" s="144">
        <v>0</v>
      </c>
      <c r="F49" s="144">
        <v>0</v>
      </c>
      <c r="G49" s="144">
        <v>0</v>
      </c>
      <c r="H49" s="144">
        <v>0</v>
      </c>
      <c r="I49" s="144">
        <v>0</v>
      </c>
      <c r="J49" s="183">
        <v>2024</v>
      </c>
    </row>
    <row r="50" spans="1:10">
      <c r="A50" s="143" t="s">
        <v>251</v>
      </c>
      <c r="B50" s="144">
        <v>105</v>
      </c>
      <c r="C50" s="144">
        <v>29</v>
      </c>
      <c r="D50" s="144">
        <v>21</v>
      </c>
      <c r="E50" s="144">
        <v>0</v>
      </c>
      <c r="F50" s="144">
        <v>0</v>
      </c>
      <c r="G50" s="144">
        <v>0</v>
      </c>
      <c r="H50" s="144">
        <v>0</v>
      </c>
      <c r="I50" s="144">
        <v>0</v>
      </c>
      <c r="J50" s="183">
        <v>2024</v>
      </c>
    </row>
    <row r="51" spans="1:10">
      <c r="A51" s="143" t="s">
        <v>252</v>
      </c>
      <c r="B51" s="144">
        <v>114</v>
      </c>
      <c r="C51" s="144">
        <v>32</v>
      </c>
      <c r="D51" s="144">
        <v>23</v>
      </c>
      <c r="E51" s="144">
        <v>0</v>
      </c>
      <c r="F51" s="144">
        <v>0</v>
      </c>
      <c r="G51" s="144">
        <v>0</v>
      </c>
      <c r="H51" s="144">
        <v>0</v>
      </c>
      <c r="I51" s="144">
        <v>0</v>
      </c>
      <c r="J51" s="183">
        <v>2024</v>
      </c>
    </row>
    <row r="52" spans="1:10">
      <c r="A52" s="143" t="s">
        <v>253</v>
      </c>
      <c r="B52" s="144">
        <v>107</v>
      </c>
      <c r="C52" s="144">
        <v>30</v>
      </c>
      <c r="D52" s="144">
        <v>21</v>
      </c>
      <c r="E52" s="144">
        <v>0</v>
      </c>
      <c r="F52" s="144">
        <v>0</v>
      </c>
      <c r="G52" s="144">
        <v>0</v>
      </c>
      <c r="H52" s="144">
        <v>0</v>
      </c>
      <c r="I52" s="144">
        <v>0</v>
      </c>
      <c r="J52" s="183">
        <v>2024</v>
      </c>
    </row>
    <row r="53" spans="1:10">
      <c r="A53" s="143" t="s">
        <v>254</v>
      </c>
      <c r="B53" s="144">
        <v>121</v>
      </c>
      <c r="C53" s="144">
        <v>33</v>
      </c>
      <c r="D53" s="144">
        <v>24</v>
      </c>
      <c r="E53" s="144">
        <v>0</v>
      </c>
      <c r="F53" s="144">
        <v>0</v>
      </c>
      <c r="G53" s="144">
        <v>0</v>
      </c>
      <c r="H53" s="144">
        <v>0</v>
      </c>
      <c r="I53" s="144">
        <v>0</v>
      </c>
      <c r="J53" s="183">
        <v>2024</v>
      </c>
    </row>
    <row r="54" spans="1:10">
      <c r="A54" s="143" t="s">
        <v>255</v>
      </c>
      <c r="B54" s="144">
        <v>58</v>
      </c>
      <c r="C54" s="144">
        <v>16</v>
      </c>
      <c r="D54" s="144">
        <v>12</v>
      </c>
      <c r="E54" s="144">
        <v>0</v>
      </c>
      <c r="F54" s="144">
        <v>0</v>
      </c>
      <c r="G54" s="144">
        <v>0</v>
      </c>
      <c r="H54" s="144">
        <v>0</v>
      </c>
      <c r="I54" s="144">
        <v>0</v>
      </c>
      <c r="J54" s="183">
        <v>2024</v>
      </c>
    </row>
    <row r="55" spans="1:10">
      <c r="A55" s="143" t="s">
        <v>256</v>
      </c>
      <c r="B55" s="144">
        <v>0</v>
      </c>
      <c r="C55" s="144">
        <v>0</v>
      </c>
      <c r="D55" s="144">
        <v>0</v>
      </c>
      <c r="E55" s="144">
        <v>0</v>
      </c>
      <c r="F55" s="144">
        <v>0</v>
      </c>
      <c r="G55" s="144">
        <v>0</v>
      </c>
      <c r="H55" s="144">
        <v>0</v>
      </c>
      <c r="I55" s="144">
        <v>0</v>
      </c>
      <c r="J55" s="183">
        <v>2024</v>
      </c>
    </row>
    <row r="56" spans="1:10">
      <c r="A56" s="143" t="s">
        <v>257</v>
      </c>
      <c r="B56" s="144">
        <v>101</v>
      </c>
      <c r="C56" s="144">
        <v>44</v>
      </c>
      <c r="D56" s="144">
        <v>37</v>
      </c>
      <c r="E56" s="144">
        <v>69</v>
      </c>
      <c r="F56" s="144">
        <v>14</v>
      </c>
      <c r="G56" s="144">
        <v>30</v>
      </c>
      <c r="H56" s="144">
        <v>45</v>
      </c>
      <c r="I56" s="144">
        <v>35</v>
      </c>
      <c r="J56" s="183">
        <v>2024</v>
      </c>
    </row>
    <row r="57" spans="1:10">
      <c r="A57" s="143" t="s">
        <v>258</v>
      </c>
      <c r="B57" s="144">
        <v>65</v>
      </c>
      <c r="C57" s="144">
        <v>44</v>
      </c>
      <c r="D57" s="144">
        <v>13</v>
      </c>
      <c r="E57" s="144">
        <v>69</v>
      </c>
      <c r="F57" s="144">
        <v>14</v>
      </c>
      <c r="G57" s="144">
        <v>30</v>
      </c>
      <c r="H57" s="144">
        <v>45</v>
      </c>
      <c r="I57" s="144">
        <v>35</v>
      </c>
      <c r="J57" s="183">
        <v>2024</v>
      </c>
    </row>
    <row r="58" spans="1:10">
      <c r="A58" s="143" t="s">
        <v>259</v>
      </c>
      <c r="B58" s="144">
        <v>128</v>
      </c>
      <c r="C58" s="144">
        <v>47</v>
      </c>
      <c r="D58" s="144">
        <v>39</v>
      </c>
      <c r="E58" s="144">
        <v>69</v>
      </c>
      <c r="F58" s="144">
        <v>14</v>
      </c>
      <c r="G58" s="144">
        <v>30</v>
      </c>
      <c r="H58" s="144">
        <v>45</v>
      </c>
      <c r="I58" s="144">
        <v>35</v>
      </c>
      <c r="J58" s="183">
        <v>2024</v>
      </c>
    </row>
    <row r="59" spans="1:10">
      <c r="A59" s="143" t="s">
        <v>260</v>
      </c>
      <c r="B59" s="144">
        <v>76</v>
      </c>
      <c r="C59" s="144">
        <v>47</v>
      </c>
      <c r="D59" s="144">
        <v>16</v>
      </c>
      <c r="E59" s="144">
        <v>69</v>
      </c>
      <c r="F59" s="144">
        <v>14</v>
      </c>
      <c r="G59" s="144">
        <v>30</v>
      </c>
      <c r="H59" s="144">
        <v>45</v>
      </c>
      <c r="I59" s="144">
        <v>35</v>
      </c>
      <c r="J59" s="183">
        <v>2024</v>
      </c>
    </row>
    <row r="60" spans="1:10">
      <c r="A60" s="143" t="s">
        <v>261</v>
      </c>
      <c r="B60" s="144">
        <v>151</v>
      </c>
      <c r="C60" s="144">
        <v>66</v>
      </c>
      <c r="D60" s="144">
        <v>55</v>
      </c>
      <c r="E60" s="144">
        <v>69</v>
      </c>
      <c r="F60" s="144">
        <v>14</v>
      </c>
      <c r="G60" s="144">
        <v>30</v>
      </c>
      <c r="H60" s="144">
        <v>45</v>
      </c>
      <c r="I60" s="144">
        <v>35</v>
      </c>
      <c r="J60" s="183">
        <v>2024</v>
      </c>
    </row>
    <row r="61" spans="1:10">
      <c r="A61" s="143" t="s">
        <v>262</v>
      </c>
      <c r="B61" s="144">
        <v>87</v>
      </c>
      <c r="C61" s="144">
        <v>66</v>
      </c>
      <c r="D61" s="144">
        <v>21</v>
      </c>
      <c r="E61" s="144">
        <v>69</v>
      </c>
      <c r="F61" s="144">
        <v>14</v>
      </c>
      <c r="G61" s="144">
        <v>30</v>
      </c>
      <c r="H61" s="144">
        <v>45</v>
      </c>
      <c r="I61" s="144">
        <v>35</v>
      </c>
      <c r="J61" s="183">
        <v>2024</v>
      </c>
    </row>
    <row r="62" spans="1:10">
      <c r="A62" s="143" t="s">
        <v>263</v>
      </c>
      <c r="B62" s="144">
        <v>220</v>
      </c>
      <c r="C62" s="144">
        <v>81</v>
      </c>
      <c r="D62" s="144">
        <v>66</v>
      </c>
      <c r="E62" s="144">
        <v>69</v>
      </c>
      <c r="F62" s="144">
        <v>14</v>
      </c>
      <c r="G62" s="144">
        <v>30</v>
      </c>
      <c r="H62" s="144">
        <v>45</v>
      </c>
      <c r="I62" s="144">
        <v>35</v>
      </c>
      <c r="J62" s="183">
        <v>2024</v>
      </c>
    </row>
    <row r="63" spans="1:10">
      <c r="A63" s="143" t="s">
        <v>264</v>
      </c>
      <c r="B63" s="144">
        <v>106</v>
      </c>
      <c r="C63" s="144">
        <v>81</v>
      </c>
      <c r="D63" s="144">
        <v>26</v>
      </c>
      <c r="E63" s="144">
        <v>69</v>
      </c>
      <c r="F63" s="144">
        <v>14</v>
      </c>
      <c r="G63" s="144">
        <v>30</v>
      </c>
      <c r="H63" s="144">
        <v>45</v>
      </c>
      <c r="I63" s="144">
        <v>35</v>
      </c>
      <c r="J63" s="183">
        <v>2024</v>
      </c>
    </row>
    <row r="64" spans="1:10">
      <c r="A64" s="143" t="s">
        <v>265</v>
      </c>
      <c r="B64" s="144">
        <v>193</v>
      </c>
      <c r="C64" s="144">
        <v>84</v>
      </c>
      <c r="D64" s="144">
        <v>70</v>
      </c>
      <c r="E64" s="144">
        <v>69</v>
      </c>
      <c r="F64" s="144">
        <v>14</v>
      </c>
      <c r="G64" s="144">
        <v>30</v>
      </c>
      <c r="H64" s="144">
        <v>45</v>
      </c>
      <c r="I64" s="144">
        <v>35</v>
      </c>
      <c r="J64" s="183">
        <v>2024</v>
      </c>
    </row>
    <row r="65" spans="1:10">
      <c r="A65" s="143" t="s">
        <v>266</v>
      </c>
      <c r="B65" s="144">
        <v>102</v>
      </c>
      <c r="C65" s="144">
        <v>84</v>
      </c>
      <c r="D65" s="144">
        <v>26</v>
      </c>
      <c r="E65" s="144">
        <v>69</v>
      </c>
      <c r="F65" s="144">
        <v>14</v>
      </c>
      <c r="G65" s="144">
        <v>30</v>
      </c>
      <c r="H65" s="144">
        <v>45</v>
      </c>
      <c r="I65" s="144">
        <v>35</v>
      </c>
      <c r="J65" s="183">
        <v>2024</v>
      </c>
    </row>
    <row r="66" spans="1:10">
      <c r="A66" s="143" t="s">
        <v>267</v>
      </c>
      <c r="B66" s="144">
        <v>248</v>
      </c>
      <c r="C66" s="144">
        <v>91</v>
      </c>
      <c r="D66" s="144">
        <v>74</v>
      </c>
      <c r="E66" s="144">
        <v>69</v>
      </c>
      <c r="F66" s="144">
        <v>14</v>
      </c>
      <c r="G66" s="144">
        <v>30</v>
      </c>
      <c r="H66" s="144">
        <v>45</v>
      </c>
      <c r="I66" s="144">
        <v>35</v>
      </c>
      <c r="J66" s="183">
        <v>2024</v>
      </c>
    </row>
    <row r="67" spans="1:10">
      <c r="A67" s="143" t="s">
        <v>268</v>
      </c>
      <c r="B67" s="144">
        <v>116</v>
      </c>
      <c r="C67" s="144">
        <v>91</v>
      </c>
      <c r="D67" s="144">
        <v>29</v>
      </c>
      <c r="E67" s="144">
        <v>69</v>
      </c>
      <c r="F67" s="144">
        <v>14</v>
      </c>
      <c r="G67" s="144">
        <v>30</v>
      </c>
      <c r="H67" s="144">
        <v>45</v>
      </c>
      <c r="I67" s="144">
        <v>35</v>
      </c>
      <c r="J67" s="183">
        <v>2024</v>
      </c>
    </row>
    <row r="68" spans="1:10">
      <c r="A68" s="143" t="s">
        <v>269</v>
      </c>
      <c r="B68" s="144">
        <v>235</v>
      </c>
      <c r="C68" s="144">
        <v>103</v>
      </c>
      <c r="D68" s="144">
        <v>86</v>
      </c>
      <c r="E68" s="144">
        <v>69</v>
      </c>
      <c r="F68" s="144">
        <v>14</v>
      </c>
      <c r="G68" s="144">
        <v>30</v>
      </c>
      <c r="H68" s="144">
        <v>45</v>
      </c>
      <c r="I68" s="144">
        <v>35</v>
      </c>
      <c r="J68" s="183">
        <v>2024</v>
      </c>
    </row>
    <row r="69" spans="1:10">
      <c r="A69" s="143" t="s">
        <v>270</v>
      </c>
      <c r="B69" s="144">
        <v>121</v>
      </c>
      <c r="C69" s="144">
        <v>103</v>
      </c>
      <c r="D69" s="144">
        <v>32</v>
      </c>
      <c r="E69" s="144">
        <v>69</v>
      </c>
      <c r="F69" s="144">
        <v>14</v>
      </c>
      <c r="G69" s="144">
        <v>30</v>
      </c>
      <c r="H69" s="144">
        <v>45</v>
      </c>
      <c r="I69" s="144">
        <v>35</v>
      </c>
      <c r="J69" s="183">
        <v>2024</v>
      </c>
    </row>
    <row r="70" spans="1:10">
      <c r="A70" s="143" t="s">
        <v>271</v>
      </c>
      <c r="B70" s="144">
        <v>312</v>
      </c>
      <c r="C70" s="144">
        <v>114</v>
      </c>
      <c r="D70" s="144">
        <v>94</v>
      </c>
      <c r="E70" s="144">
        <v>69</v>
      </c>
      <c r="F70" s="144">
        <v>14</v>
      </c>
      <c r="G70" s="144">
        <v>30</v>
      </c>
      <c r="H70" s="144">
        <v>45</v>
      </c>
      <c r="I70" s="144">
        <v>35</v>
      </c>
      <c r="J70" s="183">
        <v>2024</v>
      </c>
    </row>
    <row r="71" spans="1:10">
      <c r="A71" s="143" t="s">
        <v>272</v>
      </c>
      <c r="B71" s="144">
        <v>142</v>
      </c>
      <c r="C71" s="144">
        <v>114</v>
      </c>
      <c r="D71" s="144">
        <v>38</v>
      </c>
      <c r="E71" s="144">
        <v>69</v>
      </c>
      <c r="F71" s="144">
        <v>14</v>
      </c>
      <c r="G71" s="144">
        <v>30</v>
      </c>
      <c r="H71" s="144">
        <v>45</v>
      </c>
      <c r="I71" s="144">
        <v>35</v>
      </c>
      <c r="J71" s="183">
        <v>2024</v>
      </c>
    </row>
    <row r="72" spans="1:10">
      <c r="A72" s="143" t="s">
        <v>273</v>
      </c>
      <c r="B72" s="144">
        <v>0</v>
      </c>
      <c r="C72" s="144">
        <v>0</v>
      </c>
      <c r="D72" s="144">
        <v>0</v>
      </c>
      <c r="E72" s="144">
        <v>69</v>
      </c>
      <c r="F72" s="144">
        <v>14</v>
      </c>
      <c r="G72" s="144">
        <v>30</v>
      </c>
      <c r="H72" s="144">
        <v>45</v>
      </c>
      <c r="I72" s="144">
        <v>35</v>
      </c>
      <c r="J72" s="183">
        <v>2024</v>
      </c>
    </row>
    <row r="73" spans="1:10">
      <c r="A73" s="143" t="s">
        <v>274</v>
      </c>
      <c r="B73" s="144">
        <v>0</v>
      </c>
      <c r="C73" s="144">
        <v>0</v>
      </c>
      <c r="D73" s="144">
        <v>0</v>
      </c>
      <c r="E73" s="144">
        <v>69</v>
      </c>
      <c r="F73" s="144">
        <v>14</v>
      </c>
      <c r="G73" s="144">
        <v>30</v>
      </c>
      <c r="H73" s="144">
        <v>45</v>
      </c>
      <c r="I73" s="144">
        <v>35</v>
      </c>
      <c r="J73" s="183">
        <v>2024</v>
      </c>
    </row>
    <row r="74" spans="1:10">
      <c r="A74" s="143" t="s">
        <v>275</v>
      </c>
      <c r="B74" s="144">
        <v>339</v>
      </c>
      <c r="C74" s="144">
        <v>124</v>
      </c>
      <c r="D74" s="144">
        <v>102</v>
      </c>
      <c r="E74" s="144">
        <v>69</v>
      </c>
      <c r="F74" s="144">
        <v>14</v>
      </c>
      <c r="G74" s="144">
        <v>30</v>
      </c>
      <c r="H74" s="144">
        <v>45</v>
      </c>
      <c r="I74" s="144">
        <v>35</v>
      </c>
      <c r="J74" s="183">
        <v>2024</v>
      </c>
    </row>
    <row r="75" spans="1:10">
      <c r="A75" s="143" t="s">
        <v>276</v>
      </c>
      <c r="B75" s="144">
        <v>152</v>
      </c>
      <c r="C75" s="144">
        <v>124</v>
      </c>
      <c r="D75" s="144">
        <v>41</v>
      </c>
      <c r="E75" s="144">
        <v>69</v>
      </c>
      <c r="F75" s="144">
        <v>14</v>
      </c>
      <c r="G75" s="144">
        <v>30</v>
      </c>
      <c r="H75" s="144">
        <v>45</v>
      </c>
      <c r="I75" s="144">
        <v>35</v>
      </c>
      <c r="J75" s="183">
        <v>2024</v>
      </c>
    </row>
    <row r="76" spans="1:10">
      <c r="A76" s="143" t="s">
        <v>277</v>
      </c>
      <c r="B76" s="144">
        <v>67</v>
      </c>
      <c r="C76" s="144">
        <v>29</v>
      </c>
      <c r="D76" s="144">
        <v>24</v>
      </c>
      <c r="E76" s="144">
        <v>69</v>
      </c>
      <c r="F76" s="144">
        <v>14</v>
      </c>
      <c r="G76" s="144">
        <v>30</v>
      </c>
      <c r="H76" s="144">
        <v>45</v>
      </c>
      <c r="I76" s="144">
        <v>35</v>
      </c>
      <c r="J76" s="183">
        <v>2024</v>
      </c>
    </row>
    <row r="77" spans="1:10">
      <c r="A77" s="143" t="s">
        <v>278</v>
      </c>
      <c r="B77" s="144">
        <v>51</v>
      </c>
      <c r="C77" s="144">
        <v>29</v>
      </c>
      <c r="D77" s="144">
        <v>9</v>
      </c>
      <c r="E77" s="144">
        <v>69</v>
      </c>
      <c r="F77" s="144">
        <v>14</v>
      </c>
      <c r="G77" s="144">
        <v>30</v>
      </c>
      <c r="H77" s="144">
        <v>45</v>
      </c>
      <c r="I77" s="144">
        <v>35</v>
      </c>
      <c r="J77" s="183">
        <v>2024</v>
      </c>
    </row>
    <row r="78" spans="1:10">
      <c r="A78" s="143" t="s">
        <v>279</v>
      </c>
      <c r="B78" s="144">
        <v>0</v>
      </c>
      <c r="C78" s="144">
        <v>0</v>
      </c>
      <c r="D78" s="144">
        <v>0</v>
      </c>
      <c r="E78" s="144">
        <v>69</v>
      </c>
      <c r="F78" s="144">
        <v>14</v>
      </c>
      <c r="G78" s="144">
        <v>30</v>
      </c>
      <c r="H78" s="144">
        <v>45</v>
      </c>
      <c r="I78" s="144">
        <v>35</v>
      </c>
      <c r="J78" s="183">
        <v>2024</v>
      </c>
    </row>
    <row r="79" spans="1:10">
      <c r="A79" s="143" t="s">
        <v>280</v>
      </c>
      <c r="B79" s="144">
        <v>0</v>
      </c>
      <c r="C79" s="144">
        <v>0</v>
      </c>
      <c r="D79" s="144">
        <v>0</v>
      </c>
      <c r="E79" s="144">
        <v>69</v>
      </c>
      <c r="F79" s="144">
        <v>14</v>
      </c>
      <c r="G79" s="144">
        <v>30</v>
      </c>
      <c r="H79" s="144">
        <v>45</v>
      </c>
      <c r="I79" s="144">
        <v>35</v>
      </c>
      <c r="J79" s="183">
        <v>2024</v>
      </c>
    </row>
    <row r="80" spans="1:10">
      <c r="A80" s="143" t="s">
        <v>281</v>
      </c>
      <c r="B80" s="144">
        <v>100</v>
      </c>
      <c r="C80" s="144">
        <v>12</v>
      </c>
      <c r="D80" s="144">
        <v>25</v>
      </c>
      <c r="E80" s="144">
        <v>33</v>
      </c>
      <c r="F80" s="144">
        <v>17</v>
      </c>
      <c r="G80" s="144">
        <v>0</v>
      </c>
      <c r="H80" s="144">
        <v>0</v>
      </c>
      <c r="I80" s="144">
        <v>0</v>
      </c>
      <c r="J80" s="183">
        <v>2024</v>
      </c>
    </row>
    <row r="81" spans="1:10">
      <c r="A81" s="143" t="s">
        <v>282</v>
      </c>
      <c r="B81" s="144">
        <v>147</v>
      </c>
      <c r="C81" s="144">
        <v>12</v>
      </c>
      <c r="D81" s="144">
        <v>37</v>
      </c>
      <c r="E81" s="144">
        <v>33</v>
      </c>
      <c r="F81" s="144">
        <v>17</v>
      </c>
      <c r="G81" s="144">
        <v>0</v>
      </c>
      <c r="H81" s="144">
        <v>0</v>
      </c>
      <c r="I81" s="144">
        <v>0</v>
      </c>
      <c r="J81" s="183">
        <v>2024</v>
      </c>
    </row>
    <row r="82" spans="1:10">
      <c r="A82" s="143" t="s">
        <v>283</v>
      </c>
      <c r="B82" s="144">
        <v>120</v>
      </c>
      <c r="C82" s="144">
        <v>15</v>
      </c>
      <c r="D82" s="144">
        <v>30</v>
      </c>
      <c r="E82" s="144">
        <v>33</v>
      </c>
      <c r="F82" s="144">
        <v>17</v>
      </c>
      <c r="G82" s="144">
        <v>0</v>
      </c>
      <c r="H82" s="144">
        <v>0</v>
      </c>
      <c r="I82" s="144">
        <v>0</v>
      </c>
      <c r="J82" s="183">
        <v>2024</v>
      </c>
    </row>
    <row r="83" spans="1:10">
      <c r="A83" s="143" t="s">
        <v>284</v>
      </c>
      <c r="B83" s="144">
        <v>176</v>
      </c>
      <c r="C83" s="144">
        <v>15</v>
      </c>
      <c r="D83" s="144">
        <v>45</v>
      </c>
      <c r="E83" s="144">
        <v>33</v>
      </c>
      <c r="F83" s="144">
        <v>17</v>
      </c>
      <c r="G83" s="144">
        <v>0</v>
      </c>
      <c r="H83" s="144">
        <v>0</v>
      </c>
      <c r="I83" s="144">
        <v>0</v>
      </c>
      <c r="J83" s="183">
        <v>2024</v>
      </c>
    </row>
    <row r="84" spans="1:10">
      <c r="A84" s="143" t="s">
        <v>285</v>
      </c>
      <c r="B84" s="144">
        <v>128</v>
      </c>
      <c r="C84" s="144">
        <v>16</v>
      </c>
      <c r="D84" s="144">
        <v>33</v>
      </c>
      <c r="E84" s="144">
        <v>33</v>
      </c>
      <c r="F84" s="144">
        <v>17</v>
      </c>
      <c r="G84" s="144">
        <v>0</v>
      </c>
      <c r="H84" s="144">
        <v>0</v>
      </c>
      <c r="I84" s="144">
        <v>0</v>
      </c>
      <c r="J84" s="183">
        <v>2024</v>
      </c>
    </row>
    <row r="85" spans="1:10">
      <c r="A85" s="143" t="s">
        <v>286</v>
      </c>
      <c r="B85" s="144">
        <v>188</v>
      </c>
      <c r="C85" s="144">
        <v>16</v>
      </c>
      <c r="D85" s="144">
        <v>48</v>
      </c>
      <c r="E85" s="144">
        <v>33</v>
      </c>
      <c r="F85" s="144">
        <v>17</v>
      </c>
      <c r="G85" s="144">
        <v>0</v>
      </c>
      <c r="H85" s="144">
        <v>0</v>
      </c>
      <c r="I85" s="144">
        <v>0</v>
      </c>
      <c r="J85" s="183">
        <v>2024</v>
      </c>
    </row>
    <row r="86" spans="1:10">
      <c r="A86" s="143" t="s">
        <v>287</v>
      </c>
      <c r="B86" s="144">
        <v>134</v>
      </c>
      <c r="C86" s="144">
        <v>17</v>
      </c>
      <c r="D86" s="144">
        <v>34</v>
      </c>
      <c r="E86" s="144">
        <v>33</v>
      </c>
      <c r="F86" s="144">
        <v>17</v>
      </c>
      <c r="G86" s="144">
        <v>0</v>
      </c>
      <c r="H86" s="144">
        <v>0</v>
      </c>
      <c r="I86" s="144">
        <v>0</v>
      </c>
      <c r="J86" s="183">
        <v>2024</v>
      </c>
    </row>
    <row r="87" spans="1:10">
      <c r="A87" s="143" t="s">
        <v>288</v>
      </c>
      <c r="B87" s="144">
        <v>196</v>
      </c>
      <c r="C87" s="144">
        <v>17</v>
      </c>
      <c r="D87" s="144">
        <v>50</v>
      </c>
      <c r="E87" s="144">
        <v>33</v>
      </c>
      <c r="F87" s="144">
        <v>17</v>
      </c>
      <c r="G87" s="144">
        <v>0</v>
      </c>
      <c r="H87" s="144">
        <v>0</v>
      </c>
      <c r="I87" s="144">
        <v>0</v>
      </c>
      <c r="J87" s="183">
        <v>2024</v>
      </c>
    </row>
    <row r="88" spans="1:10">
      <c r="A88" s="143" t="s">
        <v>289</v>
      </c>
      <c r="B88" s="144">
        <v>150</v>
      </c>
      <c r="C88" s="144">
        <v>19</v>
      </c>
      <c r="D88" s="144">
        <v>38</v>
      </c>
      <c r="E88" s="144">
        <v>33</v>
      </c>
      <c r="F88" s="144">
        <v>17</v>
      </c>
      <c r="G88" s="144">
        <v>0</v>
      </c>
      <c r="H88" s="144">
        <v>0</v>
      </c>
      <c r="I88" s="144">
        <v>0</v>
      </c>
      <c r="J88" s="183">
        <v>2024</v>
      </c>
    </row>
    <row r="89" spans="1:10">
      <c r="A89" s="143" t="s">
        <v>290</v>
      </c>
      <c r="B89" s="144">
        <v>220</v>
      </c>
      <c r="C89" s="144">
        <v>19</v>
      </c>
      <c r="D89" s="144">
        <v>56</v>
      </c>
      <c r="E89" s="144">
        <v>33</v>
      </c>
      <c r="F89" s="144">
        <v>17</v>
      </c>
      <c r="G89" s="144">
        <v>0</v>
      </c>
      <c r="H89" s="144">
        <v>0</v>
      </c>
      <c r="I89" s="144">
        <v>0</v>
      </c>
      <c r="J89" s="183">
        <v>2024</v>
      </c>
    </row>
    <row r="90" spans="1:10">
      <c r="A90" s="143" t="s">
        <v>291</v>
      </c>
      <c r="B90" s="144">
        <v>173</v>
      </c>
      <c r="C90" s="144">
        <v>22</v>
      </c>
      <c r="D90" s="144">
        <v>44</v>
      </c>
      <c r="E90" s="144">
        <v>33</v>
      </c>
      <c r="F90" s="144">
        <v>17</v>
      </c>
      <c r="G90" s="144">
        <v>0</v>
      </c>
      <c r="H90" s="144">
        <v>0</v>
      </c>
      <c r="I90" s="144">
        <v>0</v>
      </c>
      <c r="J90" s="183">
        <v>2024</v>
      </c>
    </row>
    <row r="91" spans="1:10">
      <c r="A91" s="143" t="s">
        <v>292</v>
      </c>
      <c r="B91" s="144">
        <v>254</v>
      </c>
      <c r="C91" s="144">
        <v>22</v>
      </c>
      <c r="D91" s="144">
        <v>64</v>
      </c>
      <c r="E91" s="144">
        <v>33</v>
      </c>
      <c r="F91" s="144">
        <v>17</v>
      </c>
      <c r="G91" s="144">
        <v>0</v>
      </c>
      <c r="H91" s="144">
        <v>0</v>
      </c>
      <c r="I91" s="144">
        <v>0</v>
      </c>
      <c r="J91" s="183">
        <v>2024</v>
      </c>
    </row>
    <row r="92" spans="1:10">
      <c r="A92" s="143" t="s">
        <v>293</v>
      </c>
      <c r="B92" s="144">
        <v>144</v>
      </c>
      <c r="C92" s="144">
        <v>18</v>
      </c>
      <c r="D92" s="144">
        <v>36</v>
      </c>
      <c r="E92" s="144">
        <v>33</v>
      </c>
      <c r="F92" s="144">
        <v>17</v>
      </c>
      <c r="G92" s="144">
        <v>0</v>
      </c>
      <c r="H92" s="144">
        <v>0</v>
      </c>
      <c r="I92" s="144">
        <v>0</v>
      </c>
      <c r="J92" s="183">
        <v>2024</v>
      </c>
    </row>
    <row r="93" spans="1:10">
      <c r="A93" s="143" t="s">
        <v>294</v>
      </c>
      <c r="B93" s="144">
        <v>211</v>
      </c>
      <c r="C93" s="144">
        <v>18</v>
      </c>
      <c r="D93" s="144">
        <v>53</v>
      </c>
      <c r="E93" s="144">
        <v>33</v>
      </c>
      <c r="F93" s="144">
        <v>17</v>
      </c>
      <c r="G93" s="144">
        <v>0</v>
      </c>
      <c r="H93" s="144">
        <v>0</v>
      </c>
      <c r="I93" s="144">
        <v>0</v>
      </c>
      <c r="J93" s="183">
        <v>2024</v>
      </c>
    </row>
    <row r="94" spans="1:10">
      <c r="A94" s="143" t="s">
        <v>295</v>
      </c>
      <c r="B94" s="144">
        <v>157</v>
      </c>
      <c r="C94" s="144">
        <v>19</v>
      </c>
      <c r="D94" s="144">
        <v>40</v>
      </c>
      <c r="E94" s="144">
        <v>33</v>
      </c>
      <c r="F94" s="144">
        <v>17</v>
      </c>
      <c r="G94" s="144">
        <v>0</v>
      </c>
      <c r="H94" s="144">
        <v>0</v>
      </c>
      <c r="I94" s="144">
        <v>0</v>
      </c>
      <c r="J94" s="183">
        <v>2024</v>
      </c>
    </row>
    <row r="95" spans="1:10">
      <c r="A95" s="143" t="s">
        <v>296</v>
      </c>
      <c r="B95" s="144">
        <v>230</v>
      </c>
      <c r="C95" s="144">
        <v>19</v>
      </c>
      <c r="D95" s="144">
        <v>58</v>
      </c>
      <c r="E95" s="144">
        <v>33</v>
      </c>
      <c r="F95" s="144">
        <v>17</v>
      </c>
      <c r="G95" s="144">
        <v>0</v>
      </c>
      <c r="H95" s="144">
        <v>0</v>
      </c>
      <c r="I95" s="144">
        <v>0</v>
      </c>
      <c r="J95" s="183">
        <v>2024</v>
      </c>
    </row>
    <row r="96" spans="1:10">
      <c r="A96" s="143" t="s">
        <v>297</v>
      </c>
      <c r="B96" s="144">
        <v>187</v>
      </c>
      <c r="C96" s="144">
        <v>23</v>
      </c>
      <c r="D96" s="144">
        <v>47</v>
      </c>
      <c r="E96" s="144">
        <v>33</v>
      </c>
      <c r="F96" s="144">
        <v>17</v>
      </c>
      <c r="G96" s="144">
        <v>0</v>
      </c>
      <c r="H96" s="144">
        <v>0</v>
      </c>
      <c r="I96" s="144">
        <v>0</v>
      </c>
      <c r="J96" s="183">
        <v>2024</v>
      </c>
    </row>
    <row r="97" spans="1:10">
      <c r="A97" s="143" t="s">
        <v>298</v>
      </c>
      <c r="B97" s="144">
        <v>274</v>
      </c>
      <c r="C97" s="144">
        <v>23</v>
      </c>
      <c r="D97" s="144">
        <v>69</v>
      </c>
      <c r="E97" s="144">
        <v>33</v>
      </c>
      <c r="F97" s="144">
        <v>17</v>
      </c>
      <c r="G97" s="144">
        <v>0</v>
      </c>
      <c r="H97" s="144">
        <v>0</v>
      </c>
      <c r="I97" s="144">
        <v>0</v>
      </c>
      <c r="J97" s="183">
        <v>2024</v>
      </c>
    </row>
    <row r="98" spans="1:10">
      <c r="A98" s="143" t="s">
        <v>299</v>
      </c>
      <c r="B98" s="144">
        <v>147</v>
      </c>
      <c r="C98" s="144">
        <v>18</v>
      </c>
      <c r="D98" s="144">
        <v>37</v>
      </c>
      <c r="E98" s="144">
        <v>33</v>
      </c>
      <c r="F98" s="144">
        <v>17</v>
      </c>
      <c r="G98" s="144">
        <v>0</v>
      </c>
      <c r="H98" s="144">
        <v>0</v>
      </c>
      <c r="I98" s="144">
        <v>0</v>
      </c>
      <c r="J98" s="183">
        <v>2024</v>
      </c>
    </row>
    <row r="99" spans="1:10">
      <c r="A99" s="143" t="s">
        <v>300</v>
      </c>
      <c r="B99" s="144">
        <v>215</v>
      </c>
      <c r="C99" s="144">
        <v>18</v>
      </c>
      <c r="D99" s="144">
        <v>55</v>
      </c>
      <c r="E99" s="144">
        <v>33</v>
      </c>
      <c r="F99" s="144">
        <v>17</v>
      </c>
      <c r="G99" s="144">
        <v>0</v>
      </c>
      <c r="H99" s="144">
        <v>0</v>
      </c>
      <c r="I99" s="144">
        <v>0</v>
      </c>
      <c r="J99" s="183">
        <v>2024</v>
      </c>
    </row>
    <row r="100" spans="1:10">
      <c r="A100" s="143" t="s">
        <v>301</v>
      </c>
      <c r="B100" s="144">
        <v>167</v>
      </c>
      <c r="C100" s="144">
        <v>21</v>
      </c>
      <c r="D100" s="144">
        <v>42</v>
      </c>
      <c r="E100" s="144">
        <v>33</v>
      </c>
      <c r="F100" s="144">
        <v>17</v>
      </c>
      <c r="G100" s="144">
        <v>0</v>
      </c>
      <c r="H100" s="144">
        <v>0</v>
      </c>
      <c r="I100" s="144">
        <v>0</v>
      </c>
      <c r="J100" s="183">
        <v>2024</v>
      </c>
    </row>
    <row r="101" spans="1:10">
      <c r="A101" s="143" t="s">
        <v>302</v>
      </c>
      <c r="B101" s="144">
        <v>245</v>
      </c>
      <c r="C101" s="144">
        <v>21</v>
      </c>
      <c r="D101" s="144">
        <v>62</v>
      </c>
      <c r="E101" s="144">
        <v>33</v>
      </c>
      <c r="F101" s="144">
        <v>17</v>
      </c>
      <c r="G101" s="144">
        <v>0</v>
      </c>
      <c r="H101" s="144">
        <v>0</v>
      </c>
      <c r="I101" s="144">
        <v>0</v>
      </c>
      <c r="J101" s="183">
        <v>2024</v>
      </c>
    </row>
    <row r="102" spans="1:10">
      <c r="A102" s="143" t="s">
        <v>303</v>
      </c>
      <c r="B102" s="144">
        <v>191</v>
      </c>
      <c r="C102" s="144">
        <v>24</v>
      </c>
      <c r="D102" s="144">
        <v>49</v>
      </c>
      <c r="E102" s="144">
        <v>33</v>
      </c>
      <c r="F102" s="144">
        <v>17</v>
      </c>
      <c r="G102" s="144">
        <v>0</v>
      </c>
      <c r="H102" s="144">
        <v>0</v>
      </c>
      <c r="I102" s="144">
        <v>0</v>
      </c>
      <c r="J102" s="183">
        <v>2024</v>
      </c>
    </row>
    <row r="103" spans="1:10">
      <c r="A103" s="143" t="s">
        <v>304</v>
      </c>
      <c r="B103" s="144">
        <v>281</v>
      </c>
      <c r="C103" s="144">
        <v>24</v>
      </c>
      <c r="D103" s="144">
        <v>71</v>
      </c>
      <c r="E103" s="144">
        <v>33</v>
      </c>
      <c r="F103" s="144">
        <v>17</v>
      </c>
      <c r="G103" s="144">
        <v>0</v>
      </c>
      <c r="H103" s="144">
        <v>0</v>
      </c>
      <c r="I103" s="144">
        <v>0</v>
      </c>
      <c r="J103" s="183">
        <v>2024</v>
      </c>
    </row>
    <row r="104" spans="1:10">
      <c r="A104" s="143" t="s">
        <v>305</v>
      </c>
      <c r="B104" s="144">
        <v>0</v>
      </c>
      <c r="C104" s="144">
        <v>0</v>
      </c>
      <c r="D104" s="144">
        <v>0</v>
      </c>
      <c r="E104" s="144">
        <v>33</v>
      </c>
      <c r="F104" s="144">
        <v>17</v>
      </c>
      <c r="G104" s="144">
        <v>0</v>
      </c>
      <c r="H104" s="144">
        <v>0</v>
      </c>
      <c r="I104" s="144">
        <v>0</v>
      </c>
      <c r="J104" s="183">
        <v>2024</v>
      </c>
    </row>
    <row r="105" spans="1:10">
      <c r="A105" s="143" t="s">
        <v>306</v>
      </c>
      <c r="B105" s="144">
        <v>0</v>
      </c>
      <c r="C105" s="144">
        <v>0</v>
      </c>
      <c r="D105" s="144">
        <v>0</v>
      </c>
      <c r="E105" s="144">
        <v>33</v>
      </c>
      <c r="F105" s="144">
        <v>17</v>
      </c>
      <c r="G105" s="144">
        <v>0</v>
      </c>
      <c r="H105" s="144">
        <v>0</v>
      </c>
      <c r="I105" s="144">
        <v>0</v>
      </c>
      <c r="J105" s="183">
        <v>2024</v>
      </c>
    </row>
    <row r="106" spans="1:10">
      <c r="A106" s="143" t="s">
        <v>307</v>
      </c>
      <c r="B106" s="144">
        <v>200</v>
      </c>
      <c r="C106" s="144">
        <v>25</v>
      </c>
      <c r="D106" s="144">
        <v>51</v>
      </c>
      <c r="E106" s="144">
        <v>33</v>
      </c>
      <c r="F106" s="144">
        <v>17</v>
      </c>
      <c r="G106" s="144">
        <v>0</v>
      </c>
      <c r="H106" s="144">
        <v>0</v>
      </c>
      <c r="I106" s="144">
        <v>0</v>
      </c>
      <c r="J106" s="183">
        <v>2024</v>
      </c>
    </row>
    <row r="107" spans="1:10">
      <c r="A107" s="143" t="s">
        <v>308</v>
      </c>
      <c r="B107" s="144">
        <v>294</v>
      </c>
      <c r="C107" s="144">
        <v>25</v>
      </c>
      <c r="D107" s="144">
        <v>74</v>
      </c>
      <c r="E107" s="144">
        <v>33</v>
      </c>
      <c r="F107" s="144">
        <v>17</v>
      </c>
      <c r="G107" s="144">
        <v>0</v>
      </c>
      <c r="H107" s="144">
        <v>0</v>
      </c>
      <c r="I107" s="144">
        <v>0</v>
      </c>
      <c r="J107" s="183">
        <v>2024</v>
      </c>
    </row>
    <row r="108" spans="1:10">
      <c r="A108" s="143" t="s">
        <v>309</v>
      </c>
      <c r="B108" s="144">
        <v>219</v>
      </c>
      <c r="C108" s="144">
        <v>27</v>
      </c>
      <c r="D108" s="144">
        <v>55</v>
      </c>
      <c r="E108" s="144">
        <v>33</v>
      </c>
      <c r="F108" s="144">
        <v>17</v>
      </c>
      <c r="G108" s="144">
        <v>0</v>
      </c>
      <c r="H108" s="144">
        <v>0</v>
      </c>
      <c r="I108" s="144">
        <v>0</v>
      </c>
      <c r="J108" s="183">
        <v>2024</v>
      </c>
    </row>
    <row r="109" spans="1:10">
      <c r="A109" s="143" t="s">
        <v>310</v>
      </c>
      <c r="B109" s="144">
        <v>321</v>
      </c>
      <c r="C109" s="144">
        <v>27</v>
      </c>
      <c r="D109" s="144">
        <v>81</v>
      </c>
      <c r="E109" s="144">
        <v>33</v>
      </c>
      <c r="F109" s="144">
        <v>17</v>
      </c>
      <c r="G109" s="144">
        <v>0</v>
      </c>
      <c r="H109" s="144">
        <v>0</v>
      </c>
      <c r="I109" s="144">
        <v>0</v>
      </c>
      <c r="J109" s="183">
        <v>2024</v>
      </c>
    </row>
    <row r="110" spans="1:10">
      <c r="A110" s="143" t="s">
        <v>311</v>
      </c>
      <c r="B110" s="144">
        <v>77</v>
      </c>
      <c r="C110" s="144">
        <v>10</v>
      </c>
      <c r="D110" s="144">
        <v>20</v>
      </c>
      <c r="E110" s="144">
        <v>33</v>
      </c>
      <c r="F110" s="144">
        <v>17</v>
      </c>
      <c r="G110" s="144">
        <v>0</v>
      </c>
      <c r="H110" s="144">
        <v>0</v>
      </c>
      <c r="I110" s="144">
        <v>0</v>
      </c>
      <c r="J110" s="183">
        <v>2024</v>
      </c>
    </row>
    <row r="111" spans="1:10">
      <c r="A111" s="143" t="s">
        <v>312</v>
      </c>
      <c r="B111" s="144">
        <v>113</v>
      </c>
      <c r="C111" s="144">
        <v>10</v>
      </c>
      <c r="D111" s="144">
        <v>29</v>
      </c>
      <c r="E111" s="144">
        <v>33</v>
      </c>
      <c r="F111" s="144">
        <v>17</v>
      </c>
      <c r="G111" s="144">
        <v>0</v>
      </c>
      <c r="H111" s="144">
        <v>0</v>
      </c>
      <c r="I111" s="144">
        <v>0</v>
      </c>
      <c r="J111" s="183">
        <v>2024</v>
      </c>
    </row>
    <row r="112" spans="1:10">
      <c r="A112" s="143" t="s">
        <v>313</v>
      </c>
      <c r="B112" s="144">
        <v>0</v>
      </c>
      <c r="C112" s="144">
        <v>0</v>
      </c>
      <c r="D112" s="144">
        <v>0</v>
      </c>
      <c r="E112" s="144">
        <v>33</v>
      </c>
      <c r="F112" s="144">
        <v>17</v>
      </c>
      <c r="G112" s="144">
        <v>0</v>
      </c>
      <c r="H112" s="144">
        <v>0</v>
      </c>
      <c r="I112" s="144">
        <v>0</v>
      </c>
      <c r="J112" s="183">
        <v>2024</v>
      </c>
    </row>
    <row r="113" spans="1:10">
      <c r="A113" s="143" t="s">
        <v>314</v>
      </c>
      <c r="B113" s="144">
        <v>0</v>
      </c>
      <c r="C113" s="144">
        <v>0</v>
      </c>
      <c r="D113" s="144">
        <v>0</v>
      </c>
      <c r="E113" s="144">
        <v>33</v>
      </c>
      <c r="F113" s="144">
        <v>17</v>
      </c>
      <c r="G113" s="144">
        <v>0</v>
      </c>
      <c r="H113" s="144">
        <v>0</v>
      </c>
      <c r="I113" s="144">
        <v>0</v>
      </c>
      <c r="J113" s="183">
        <v>2024</v>
      </c>
    </row>
    <row r="114" spans="1:10">
      <c r="A114" s="143" t="s">
        <v>315</v>
      </c>
      <c r="B114" s="144">
        <v>0</v>
      </c>
      <c r="C114" s="144">
        <v>0</v>
      </c>
      <c r="D114" s="144">
        <v>0</v>
      </c>
      <c r="E114" s="144">
        <v>33</v>
      </c>
      <c r="F114" s="144">
        <v>17</v>
      </c>
      <c r="G114" s="144">
        <v>0</v>
      </c>
      <c r="H114" s="144">
        <v>0</v>
      </c>
      <c r="I114" s="144">
        <v>0</v>
      </c>
      <c r="J114" s="183">
        <v>2024</v>
      </c>
    </row>
    <row r="115" spans="1:10">
      <c r="A115" s="143" t="s">
        <v>316</v>
      </c>
      <c r="B115" s="144">
        <v>0</v>
      </c>
      <c r="C115" s="144">
        <v>0</v>
      </c>
      <c r="D115" s="144">
        <v>0</v>
      </c>
      <c r="E115" s="144">
        <v>33</v>
      </c>
      <c r="F115" s="144">
        <v>17</v>
      </c>
      <c r="G115" s="144">
        <v>0</v>
      </c>
      <c r="H115" s="144">
        <v>0</v>
      </c>
      <c r="I115" s="144">
        <v>0</v>
      </c>
      <c r="J115" s="183">
        <v>2024</v>
      </c>
    </row>
    <row r="116" spans="1:10">
      <c r="A116" s="143" t="s">
        <v>317</v>
      </c>
      <c r="B116" s="144">
        <v>38</v>
      </c>
      <c r="C116" s="144">
        <v>19</v>
      </c>
      <c r="D116" s="144">
        <v>14</v>
      </c>
      <c r="E116" s="144">
        <v>0</v>
      </c>
      <c r="F116" s="144">
        <v>0</v>
      </c>
      <c r="G116" s="144">
        <v>0</v>
      </c>
      <c r="H116" s="144">
        <v>0</v>
      </c>
      <c r="I116" s="144">
        <v>0</v>
      </c>
      <c r="J116" s="183">
        <v>2024</v>
      </c>
    </row>
    <row r="117" spans="1:10">
      <c r="A117" s="143" t="s">
        <v>318</v>
      </c>
      <c r="B117" s="144">
        <v>33</v>
      </c>
      <c r="C117" s="144">
        <v>19</v>
      </c>
      <c r="D117" s="144">
        <v>12</v>
      </c>
      <c r="E117" s="144">
        <v>0</v>
      </c>
      <c r="F117" s="144">
        <v>0</v>
      </c>
      <c r="G117" s="144">
        <v>0</v>
      </c>
      <c r="H117" s="144">
        <v>0</v>
      </c>
      <c r="I117" s="144">
        <v>0</v>
      </c>
      <c r="J117" s="183">
        <v>2024</v>
      </c>
    </row>
    <row r="118" spans="1:10">
      <c r="A118" s="143" t="s">
        <v>319</v>
      </c>
      <c r="B118" s="144">
        <v>48</v>
      </c>
      <c r="C118" s="144">
        <v>19</v>
      </c>
      <c r="D118" s="144">
        <v>18</v>
      </c>
      <c r="E118" s="144">
        <v>0</v>
      </c>
      <c r="F118" s="144">
        <v>0</v>
      </c>
      <c r="G118" s="144">
        <v>0</v>
      </c>
      <c r="H118" s="144">
        <v>0</v>
      </c>
      <c r="I118" s="144">
        <v>0</v>
      </c>
      <c r="J118" s="183">
        <v>2024</v>
      </c>
    </row>
    <row r="119" spans="1:10">
      <c r="A119" s="143" t="s">
        <v>320</v>
      </c>
      <c r="B119" s="144">
        <v>63</v>
      </c>
      <c r="C119" s="144">
        <v>30</v>
      </c>
      <c r="D119" s="144">
        <v>23</v>
      </c>
      <c r="E119" s="144">
        <v>0</v>
      </c>
      <c r="F119" s="144">
        <v>0</v>
      </c>
      <c r="G119" s="144">
        <v>0</v>
      </c>
      <c r="H119" s="144">
        <v>0</v>
      </c>
      <c r="I119" s="144">
        <v>0</v>
      </c>
      <c r="J119" s="183">
        <v>2024</v>
      </c>
    </row>
    <row r="120" spans="1:10">
      <c r="A120" s="143" t="s">
        <v>321</v>
      </c>
      <c r="B120" s="144">
        <v>55</v>
      </c>
      <c r="C120" s="144">
        <v>30</v>
      </c>
      <c r="D120" s="144">
        <v>20</v>
      </c>
      <c r="E120" s="144">
        <v>0</v>
      </c>
      <c r="F120" s="144">
        <v>0</v>
      </c>
      <c r="G120" s="144">
        <v>0</v>
      </c>
      <c r="H120" s="144">
        <v>0</v>
      </c>
      <c r="I120" s="144">
        <v>0</v>
      </c>
      <c r="J120" s="183">
        <v>2024</v>
      </c>
    </row>
    <row r="121" spans="1:10">
      <c r="A121" s="143" t="s">
        <v>322</v>
      </c>
      <c r="B121" s="144">
        <v>80</v>
      </c>
      <c r="C121" s="144">
        <v>30</v>
      </c>
      <c r="D121" s="144">
        <v>29</v>
      </c>
      <c r="E121" s="144">
        <v>0</v>
      </c>
      <c r="F121" s="144">
        <v>0</v>
      </c>
      <c r="G121" s="144">
        <v>0</v>
      </c>
      <c r="H121" s="144">
        <v>0</v>
      </c>
      <c r="I121" s="144">
        <v>0</v>
      </c>
      <c r="J121" s="183">
        <v>2024</v>
      </c>
    </row>
    <row r="122" spans="1:10">
      <c r="A122" s="143" t="s">
        <v>323</v>
      </c>
      <c r="B122" s="144">
        <v>48</v>
      </c>
      <c r="C122" s="144">
        <v>23</v>
      </c>
      <c r="D122" s="144">
        <v>18</v>
      </c>
      <c r="E122" s="144">
        <v>0</v>
      </c>
      <c r="F122" s="144">
        <v>0</v>
      </c>
      <c r="G122" s="144">
        <v>0</v>
      </c>
      <c r="H122" s="144">
        <v>0</v>
      </c>
      <c r="I122" s="144">
        <v>0</v>
      </c>
      <c r="J122" s="183">
        <v>2024</v>
      </c>
    </row>
    <row r="123" spans="1:10">
      <c r="A123" s="143" t="s">
        <v>324</v>
      </c>
      <c r="B123" s="144">
        <v>42</v>
      </c>
      <c r="C123" s="144">
        <v>23</v>
      </c>
      <c r="D123" s="144">
        <v>16</v>
      </c>
      <c r="E123" s="144">
        <v>0</v>
      </c>
      <c r="F123" s="144">
        <v>0</v>
      </c>
      <c r="G123" s="144">
        <v>0</v>
      </c>
      <c r="H123" s="144">
        <v>0</v>
      </c>
      <c r="I123" s="144">
        <v>0</v>
      </c>
      <c r="J123" s="183">
        <v>2024</v>
      </c>
    </row>
    <row r="124" spans="1:10">
      <c r="A124" s="143" t="s">
        <v>325</v>
      </c>
      <c r="B124" s="144">
        <v>61</v>
      </c>
      <c r="C124" s="144">
        <v>23</v>
      </c>
      <c r="D124" s="144">
        <v>23</v>
      </c>
      <c r="E124" s="144">
        <v>0</v>
      </c>
      <c r="F124" s="144">
        <v>0</v>
      </c>
      <c r="G124" s="144">
        <v>0</v>
      </c>
      <c r="H124" s="144">
        <v>0</v>
      </c>
      <c r="I124" s="144">
        <v>0</v>
      </c>
      <c r="J124" s="183">
        <v>2024</v>
      </c>
    </row>
    <row r="125" spans="1:10">
      <c r="A125" s="143" t="s">
        <v>326</v>
      </c>
      <c r="B125" s="144">
        <v>71</v>
      </c>
      <c r="C125" s="144">
        <v>34</v>
      </c>
      <c r="D125" s="144">
        <v>26</v>
      </c>
      <c r="E125" s="144">
        <v>0</v>
      </c>
      <c r="F125" s="144">
        <v>0</v>
      </c>
      <c r="G125" s="144">
        <v>0</v>
      </c>
      <c r="H125" s="144">
        <v>0</v>
      </c>
      <c r="I125" s="144">
        <v>0</v>
      </c>
      <c r="J125" s="183">
        <v>2024</v>
      </c>
    </row>
    <row r="126" spans="1:10">
      <c r="A126" s="143" t="s">
        <v>327</v>
      </c>
      <c r="B126" s="144">
        <v>62</v>
      </c>
      <c r="C126" s="144">
        <v>34</v>
      </c>
      <c r="D126" s="144">
        <v>23</v>
      </c>
      <c r="E126" s="144">
        <v>0</v>
      </c>
      <c r="F126" s="144">
        <v>0</v>
      </c>
      <c r="G126" s="144">
        <v>0</v>
      </c>
      <c r="H126" s="144">
        <v>0</v>
      </c>
      <c r="I126" s="144">
        <v>0</v>
      </c>
      <c r="J126" s="183">
        <v>2024</v>
      </c>
    </row>
    <row r="127" spans="1:10">
      <c r="A127" s="143" t="s">
        <v>328</v>
      </c>
      <c r="B127" s="144">
        <v>91</v>
      </c>
      <c r="C127" s="144">
        <v>34</v>
      </c>
      <c r="D127" s="144">
        <v>33</v>
      </c>
      <c r="E127" s="144">
        <v>0</v>
      </c>
      <c r="F127" s="144">
        <v>0</v>
      </c>
      <c r="G127" s="144">
        <v>0</v>
      </c>
      <c r="H127" s="144">
        <v>0</v>
      </c>
      <c r="I127" s="144">
        <v>0</v>
      </c>
      <c r="J127" s="183">
        <v>2024</v>
      </c>
    </row>
    <row r="128" spans="1:10">
      <c r="A128" s="143" t="s">
        <v>329</v>
      </c>
      <c r="B128" s="144">
        <v>58</v>
      </c>
      <c r="C128" s="144">
        <v>28</v>
      </c>
      <c r="D128" s="144">
        <v>22</v>
      </c>
      <c r="E128" s="144">
        <v>0</v>
      </c>
      <c r="F128" s="144">
        <v>0</v>
      </c>
      <c r="G128" s="144">
        <v>0</v>
      </c>
      <c r="H128" s="144">
        <v>0</v>
      </c>
      <c r="I128" s="144">
        <v>0</v>
      </c>
      <c r="J128" s="183">
        <v>2024</v>
      </c>
    </row>
    <row r="129" spans="1:10">
      <c r="A129" s="143" t="s">
        <v>330</v>
      </c>
      <c r="B129" s="144">
        <v>51</v>
      </c>
      <c r="C129" s="144">
        <v>28</v>
      </c>
      <c r="D129" s="144">
        <v>19</v>
      </c>
      <c r="E129" s="144">
        <v>0</v>
      </c>
      <c r="F129" s="144">
        <v>0</v>
      </c>
      <c r="G129" s="144">
        <v>0</v>
      </c>
      <c r="H129" s="144">
        <v>0</v>
      </c>
      <c r="I129" s="144">
        <v>0</v>
      </c>
      <c r="J129" s="183">
        <v>2024</v>
      </c>
    </row>
    <row r="130" spans="1:10">
      <c r="A130" s="143" t="s">
        <v>331</v>
      </c>
      <c r="B130" s="144">
        <v>74</v>
      </c>
      <c r="C130" s="144">
        <v>28</v>
      </c>
      <c r="D130" s="144">
        <v>28</v>
      </c>
      <c r="E130" s="144">
        <v>0</v>
      </c>
      <c r="F130" s="144">
        <v>0</v>
      </c>
      <c r="G130" s="144">
        <v>0</v>
      </c>
      <c r="H130" s="144">
        <v>0</v>
      </c>
      <c r="I130" s="144">
        <v>0</v>
      </c>
      <c r="J130" s="183">
        <v>2024</v>
      </c>
    </row>
    <row r="131" spans="1:10">
      <c r="A131" s="143" t="s">
        <v>332</v>
      </c>
      <c r="B131" s="144">
        <v>84</v>
      </c>
      <c r="C131" s="144">
        <v>40</v>
      </c>
      <c r="D131" s="144">
        <v>31</v>
      </c>
      <c r="E131" s="144">
        <v>0</v>
      </c>
      <c r="F131" s="144">
        <v>0</v>
      </c>
      <c r="G131" s="144">
        <v>0</v>
      </c>
      <c r="H131" s="144">
        <v>0</v>
      </c>
      <c r="I131" s="144">
        <v>0</v>
      </c>
      <c r="J131" s="183">
        <v>2024</v>
      </c>
    </row>
    <row r="132" spans="1:10">
      <c r="A132" s="143" t="s">
        <v>333</v>
      </c>
      <c r="B132" s="144">
        <v>74</v>
      </c>
      <c r="C132" s="144">
        <v>40</v>
      </c>
      <c r="D132" s="144">
        <v>27</v>
      </c>
      <c r="E132" s="144">
        <v>0</v>
      </c>
      <c r="F132" s="144">
        <v>0</v>
      </c>
      <c r="G132" s="144">
        <v>0</v>
      </c>
      <c r="H132" s="144">
        <v>0</v>
      </c>
      <c r="I132" s="144">
        <v>0</v>
      </c>
      <c r="J132" s="183">
        <v>2024</v>
      </c>
    </row>
    <row r="133" spans="1:10">
      <c r="A133" s="143" t="s">
        <v>334</v>
      </c>
      <c r="B133" s="144">
        <v>107</v>
      </c>
      <c r="C133" s="144">
        <v>40</v>
      </c>
      <c r="D133" s="144">
        <v>40</v>
      </c>
      <c r="E133" s="144">
        <v>0</v>
      </c>
      <c r="F133" s="144">
        <v>0</v>
      </c>
      <c r="G133" s="144">
        <v>0</v>
      </c>
      <c r="H133" s="144">
        <v>0</v>
      </c>
      <c r="I133" s="144">
        <v>0</v>
      </c>
      <c r="J133" s="183">
        <v>2024</v>
      </c>
    </row>
    <row r="134" spans="1:10">
      <c r="A134" s="143" t="s">
        <v>335</v>
      </c>
      <c r="B134" s="144">
        <v>63</v>
      </c>
      <c r="C134" s="144">
        <v>31</v>
      </c>
      <c r="D134" s="144">
        <v>24</v>
      </c>
      <c r="E134" s="144">
        <v>0</v>
      </c>
      <c r="F134" s="144">
        <v>0</v>
      </c>
      <c r="G134" s="144">
        <v>0</v>
      </c>
      <c r="H134" s="144">
        <v>0</v>
      </c>
      <c r="I134" s="144">
        <v>0</v>
      </c>
      <c r="J134" s="183">
        <v>2024</v>
      </c>
    </row>
    <row r="135" spans="1:10">
      <c r="A135" s="143" t="s">
        <v>336</v>
      </c>
      <c r="B135" s="144">
        <v>55</v>
      </c>
      <c r="C135" s="144">
        <v>31</v>
      </c>
      <c r="D135" s="144">
        <v>21</v>
      </c>
      <c r="E135" s="144">
        <v>0</v>
      </c>
      <c r="F135" s="144">
        <v>0</v>
      </c>
      <c r="G135" s="144">
        <v>0</v>
      </c>
      <c r="H135" s="144">
        <v>0</v>
      </c>
      <c r="I135" s="144">
        <v>0</v>
      </c>
      <c r="J135" s="183">
        <v>2024</v>
      </c>
    </row>
    <row r="136" spans="1:10">
      <c r="A136" s="143" t="s">
        <v>337</v>
      </c>
      <c r="B136" s="144">
        <v>80</v>
      </c>
      <c r="C136" s="144">
        <v>31</v>
      </c>
      <c r="D136" s="144">
        <v>31</v>
      </c>
      <c r="E136" s="144">
        <v>0</v>
      </c>
      <c r="F136" s="144">
        <v>0</v>
      </c>
      <c r="G136" s="144">
        <v>0</v>
      </c>
      <c r="H136" s="144">
        <v>0</v>
      </c>
      <c r="I136" s="144">
        <v>0</v>
      </c>
      <c r="J136" s="183">
        <v>2024</v>
      </c>
    </row>
    <row r="137" spans="1:10">
      <c r="A137" s="143" t="s">
        <v>338</v>
      </c>
      <c r="B137" s="144">
        <v>98</v>
      </c>
      <c r="C137" s="144">
        <v>47</v>
      </c>
      <c r="D137" s="144">
        <v>36</v>
      </c>
      <c r="E137" s="144">
        <v>0</v>
      </c>
      <c r="F137" s="144">
        <v>0</v>
      </c>
      <c r="G137" s="144">
        <v>0</v>
      </c>
      <c r="H137" s="144">
        <v>0</v>
      </c>
      <c r="I137" s="144">
        <v>0</v>
      </c>
      <c r="J137" s="183">
        <v>2024</v>
      </c>
    </row>
    <row r="138" spans="1:10">
      <c r="A138" s="143" t="s">
        <v>339</v>
      </c>
      <c r="B138" s="144">
        <v>86</v>
      </c>
      <c r="C138" s="144">
        <v>47</v>
      </c>
      <c r="D138" s="144">
        <v>32</v>
      </c>
      <c r="E138" s="144">
        <v>0</v>
      </c>
      <c r="F138" s="144">
        <v>0</v>
      </c>
      <c r="G138" s="144">
        <v>0</v>
      </c>
      <c r="H138" s="144">
        <v>0</v>
      </c>
      <c r="I138" s="144">
        <v>0</v>
      </c>
      <c r="J138" s="183">
        <v>2024</v>
      </c>
    </row>
    <row r="139" spans="1:10">
      <c r="A139" s="143" t="s">
        <v>340</v>
      </c>
      <c r="B139" s="144">
        <v>125</v>
      </c>
      <c r="C139" s="144">
        <v>47</v>
      </c>
      <c r="D139" s="144">
        <v>46</v>
      </c>
      <c r="E139" s="144">
        <v>0</v>
      </c>
      <c r="F139" s="144">
        <v>0</v>
      </c>
      <c r="G139" s="144">
        <v>0</v>
      </c>
      <c r="H139" s="144">
        <v>0</v>
      </c>
      <c r="I139" s="144">
        <v>0</v>
      </c>
      <c r="J139" s="183">
        <v>2024</v>
      </c>
    </row>
    <row r="140" spans="1:10">
      <c r="A140" s="143" t="s">
        <v>341</v>
      </c>
      <c r="B140" s="144">
        <v>32</v>
      </c>
      <c r="C140" s="144">
        <v>16</v>
      </c>
      <c r="D140" s="144">
        <v>12</v>
      </c>
      <c r="E140" s="144">
        <v>0</v>
      </c>
      <c r="F140" s="144">
        <v>0</v>
      </c>
      <c r="G140" s="144">
        <v>0</v>
      </c>
      <c r="H140" s="144">
        <v>0</v>
      </c>
      <c r="I140" s="144">
        <v>0</v>
      </c>
      <c r="J140" s="183">
        <v>2024</v>
      </c>
    </row>
    <row r="141" spans="1:10">
      <c r="A141" s="143" t="s">
        <v>342</v>
      </c>
      <c r="B141" s="144">
        <v>28</v>
      </c>
      <c r="C141" s="144">
        <v>16</v>
      </c>
      <c r="D141" s="144">
        <v>11</v>
      </c>
      <c r="E141" s="144">
        <v>0</v>
      </c>
      <c r="F141" s="144">
        <v>0</v>
      </c>
      <c r="G141" s="144">
        <v>0</v>
      </c>
      <c r="H141" s="144">
        <v>0</v>
      </c>
      <c r="I141" s="144">
        <v>0</v>
      </c>
      <c r="J141" s="183">
        <v>2024</v>
      </c>
    </row>
    <row r="142" spans="1:10">
      <c r="A142" s="143" t="s">
        <v>343</v>
      </c>
      <c r="B142" s="144">
        <v>41</v>
      </c>
      <c r="C142" s="144">
        <v>16</v>
      </c>
      <c r="D142" s="144">
        <v>15</v>
      </c>
      <c r="E142" s="144">
        <v>0</v>
      </c>
      <c r="F142" s="144">
        <v>0</v>
      </c>
      <c r="G142" s="144">
        <v>0</v>
      </c>
      <c r="H142" s="144">
        <v>0</v>
      </c>
      <c r="I142" s="144">
        <v>0</v>
      </c>
      <c r="J142" s="183">
        <v>2024</v>
      </c>
    </row>
    <row r="143" spans="1:10">
      <c r="A143" s="143" t="s">
        <v>344</v>
      </c>
      <c r="B143" s="144">
        <v>0</v>
      </c>
      <c r="C143" s="144">
        <v>0</v>
      </c>
      <c r="D143" s="144">
        <v>0</v>
      </c>
      <c r="E143" s="144">
        <v>0</v>
      </c>
      <c r="F143" s="144">
        <v>0</v>
      </c>
      <c r="G143" s="144">
        <v>0</v>
      </c>
      <c r="H143" s="144">
        <v>0</v>
      </c>
      <c r="I143" s="144">
        <v>0</v>
      </c>
      <c r="J143" s="183">
        <v>2024</v>
      </c>
    </row>
    <row r="144" spans="1:10">
      <c r="A144" s="143" t="s">
        <v>345</v>
      </c>
      <c r="B144" s="144">
        <v>0</v>
      </c>
      <c r="C144" s="144">
        <v>0</v>
      </c>
      <c r="D144" s="144">
        <v>0</v>
      </c>
      <c r="E144" s="144">
        <v>0</v>
      </c>
      <c r="F144" s="144">
        <v>0</v>
      </c>
      <c r="G144" s="144">
        <v>0</v>
      </c>
      <c r="H144" s="144">
        <v>0</v>
      </c>
      <c r="I144" s="144">
        <v>0</v>
      </c>
      <c r="J144" s="183">
        <v>2024</v>
      </c>
    </row>
    <row r="145" spans="1:10">
      <c r="A145" s="143" t="s">
        <v>346</v>
      </c>
      <c r="B145" s="144">
        <v>0</v>
      </c>
      <c r="C145" s="144">
        <v>0</v>
      </c>
      <c r="D145" s="144">
        <v>0</v>
      </c>
      <c r="E145" s="144">
        <v>0</v>
      </c>
      <c r="F145" s="144">
        <v>0</v>
      </c>
      <c r="G145" s="144">
        <v>0</v>
      </c>
      <c r="H145" s="144">
        <v>0</v>
      </c>
      <c r="I145" s="144">
        <v>0</v>
      </c>
      <c r="J145" s="183">
        <v>2024</v>
      </c>
    </row>
    <row r="146" spans="1:10">
      <c r="A146" s="143" t="s">
        <v>347</v>
      </c>
      <c r="B146" s="144">
        <v>55</v>
      </c>
      <c r="C146" s="144">
        <v>56</v>
      </c>
      <c r="D146" s="144">
        <v>14</v>
      </c>
      <c r="E146" s="144">
        <v>69</v>
      </c>
      <c r="F146" s="144">
        <v>24</v>
      </c>
      <c r="G146" s="144">
        <v>30</v>
      </c>
      <c r="H146" s="144">
        <v>45</v>
      </c>
      <c r="I146" s="144">
        <v>35</v>
      </c>
      <c r="J146" s="183">
        <v>2024</v>
      </c>
    </row>
    <row r="147" spans="1:10">
      <c r="A147" s="143" t="s">
        <v>348</v>
      </c>
      <c r="B147" s="144">
        <v>79</v>
      </c>
      <c r="C147" s="144">
        <v>105</v>
      </c>
      <c r="D147" s="144">
        <v>20</v>
      </c>
      <c r="E147" s="144">
        <v>69</v>
      </c>
      <c r="F147" s="144">
        <v>24</v>
      </c>
      <c r="G147" s="144">
        <v>30</v>
      </c>
      <c r="H147" s="144">
        <v>45</v>
      </c>
      <c r="I147" s="144">
        <v>35</v>
      </c>
      <c r="J147" s="183">
        <v>2024</v>
      </c>
    </row>
    <row r="148" spans="1:10">
      <c r="A148" s="143" t="s">
        <v>349</v>
      </c>
      <c r="B148" s="144">
        <v>63</v>
      </c>
      <c r="C148" s="144">
        <v>62</v>
      </c>
      <c r="D148" s="144">
        <v>16</v>
      </c>
      <c r="E148" s="144">
        <v>69</v>
      </c>
      <c r="F148" s="144">
        <v>24</v>
      </c>
      <c r="G148" s="144">
        <v>30</v>
      </c>
      <c r="H148" s="144">
        <v>45</v>
      </c>
      <c r="I148" s="144">
        <v>35</v>
      </c>
      <c r="J148" s="183">
        <v>2024</v>
      </c>
    </row>
    <row r="149" spans="1:10">
      <c r="A149" s="143" t="s">
        <v>350</v>
      </c>
      <c r="B149" s="144">
        <v>90</v>
      </c>
      <c r="C149" s="144">
        <v>115</v>
      </c>
      <c r="D149" s="144">
        <v>23</v>
      </c>
      <c r="E149" s="144">
        <v>69</v>
      </c>
      <c r="F149" s="144">
        <v>24</v>
      </c>
      <c r="G149" s="144">
        <v>30</v>
      </c>
      <c r="H149" s="144">
        <v>45</v>
      </c>
      <c r="I149" s="144">
        <v>35</v>
      </c>
      <c r="J149" s="183">
        <v>2024</v>
      </c>
    </row>
    <row r="150" spans="1:10">
      <c r="A150" s="143" t="s">
        <v>351</v>
      </c>
      <c r="B150" s="144">
        <v>72</v>
      </c>
      <c r="C150" s="144">
        <v>66</v>
      </c>
      <c r="D150" s="144">
        <v>18</v>
      </c>
      <c r="E150" s="144">
        <v>69</v>
      </c>
      <c r="F150" s="144">
        <v>24</v>
      </c>
      <c r="G150" s="144">
        <v>30</v>
      </c>
      <c r="H150" s="144">
        <v>45</v>
      </c>
      <c r="I150" s="144">
        <v>35</v>
      </c>
      <c r="J150" s="183">
        <v>2024</v>
      </c>
    </row>
    <row r="151" spans="1:10">
      <c r="A151" s="143" t="s">
        <v>352</v>
      </c>
      <c r="B151" s="144">
        <v>102</v>
      </c>
      <c r="C151" s="144">
        <v>124</v>
      </c>
      <c r="D151" s="144">
        <v>25</v>
      </c>
      <c r="E151" s="144">
        <v>69</v>
      </c>
      <c r="F151" s="144">
        <v>24</v>
      </c>
      <c r="G151" s="144">
        <v>30</v>
      </c>
      <c r="H151" s="144">
        <v>45</v>
      </c>
      <c r="I151" s="144">
        <v>35</v>
      </c>
      <c r="J151" s="183">
        <v>2024</v>
      </c>
    </row>
    <row r="152" spans="1:10">
      <c r="A152" s="143" t="s">
        <v>353</v>
      </c>
      <c r="B152" s="144">
        <v>80</v>
      </c>
      <c r="C152" s="144">
        <v>72</v>
      </c>
      <c r="D152" s="144">
        <v>20</v>
      </c>
      <c r="E152" s="144">
        <v>69</v>
      </c>
      <c r="F152" s="144">
        <v>24</v>
      </c>
      <c r="G152" s="144">
        <v>30</v>
      </c>
      <c r="H152" s="144">
        <v>45</v>
      </c>
      <c r="I152" s="144">
        <v>35</v>
      </c>
      <c r="J152" s="183">
        <v>2024</v>
      </c>
    </row>
    <row r="153" spans="1:10">
      <c r="A153" s="143" t="s">
        <v>354</v>
      </c>
      <c r="B153" s="144">
        <v>113</v>
      </c>
      <c r="C153" s="144">
        <v>131</v>
      </c>
      <c r="D153" s="144">
        <v>28</v>
      </c>
      <c r="E153" s="144">
        <v>69</v>
      </c>
      <c r="F153" s="144">
        <v>24</v>
      </c>
      <c r="G153" s="144">
        <v>30</v>
      </c>
      <c r="H153" s="144">
        <v>45</v>
      </c>
      <c r="I153" s="144">
        <v>35</v>
      </c>
      <c r="J153" s="183">
        <v>2024</v>
      </c>
    </row>
    <row r="154" spans="1:10">
      <c r="A154" s="143" t="s">
        <v>355</v>
      </c>
      <c r="B154" s="144">
        <v>47</v>
      </c>
      <c r="C154" s="144">
        <v>52</v>
      </c>
      <c r="D154" s="144">
        <v>12</v>
      </c>
      <c r="E154" s="144">
        <v>69</v>
      </c>
      <c r="F154" s="144">
        <v>24</v>
      </c>
      <c r="G154" s="144">
        <v>30</v>
      </c>
      <c r="H154" s="144">
        <v>45</v>
      </c>
      <c r="I154" s="144">
        <v>35</v>
      </c>
      <c r="J154" s="183">
        <v>2024</v>
      </c>
    </row>
    <row r="155" spans="1:10">
      <c r="A155" s="143" t="s">
        <v>356</v>
      </c>
      <c r="B155" s="144">
        <v>0</v>
      </c>
      <c r="C155" s="144">
        <v>0</v>
      </c>
      <c r="D155" s="144">
        <v>0</v>
      </c>
      <c r="E155" s="144">
        <v>69</v>
      </c>
      <c r="F155" s="144">
        <v>24</v>
      </c>
      <c r="G155" s="144">
        <v>30</v>
      </c>
      <c r="H155" s="144">
        <v>45</v>
      </c>
      <c r="I155" s="144">
        <v>35</v>
      </c>
      <c r="J155" s="183">
        <v>2024</v>
      </c>
    </row>
    <row r="156" spans="1:10">
      <c r="A156" s="143" t="s">
        <v>509</v>
      </c>
      <c r="B156" s="144">
        <v>0</v>
      </c>
      <c r="C156" s="144">
        <v>0</v>
      </c>
      <c r="D156" s="144">
        <v>0</v>
      </c>
      <c r="E156" s="144">
        <v>69</v>
      </c>
      <c r="F156" s="144">
        <v>24</v>
      </c>
      <c r="G156" s="144">
        <v>30</v>
      </c>
      <c r="H156" s="144">
        <v>45</v>
      </c>
      <c r="I156" s="144">
        <v>35</v>
      </c>
      <c r="J156" s="183">
        <v>2024</v>
      </c>
    </row>
    <row r="157" spans="1:10">
      <c r="A157" s="143" t="s">
        <v>510</v>
      </c>
      <c r="B157" s="144">
        <v>390</v>
      </c>
      <c r="C157" s="144">
        <v>85</v>
      </c>
      <c r="D157" s="144">
        <v>60</v>
      </c>
      <c r="E157" s="144">
        <v>72</v>
      </c>
      <c r="F157" s="144">
        <v>24</v>
      </c>
      <c r="G157" s="144">
        <v>30</v>
      </c>
      <c r="H157" s="144">
        <v>45</v>
      </c>
      <c r="I157" s="144">
        <v>35</v>
      </c>
      <c r="J157" s="183">
        <v>2024</v>
      </c>
    </row>
    <row r="158" spans="1:10">
      <c r="A158" s="143" t="s">
        <v>511</v>
      </c>
      <c r="B158" s="144">
        <v>390</v>
      </c>
      <c r="C158" s="144">
        <v>126</v>
      </c>
      <c r="D158" s="144">
        <v>60</v>
      </c>
      <c r="E158" s="144">
        <v>72</v>
      </c>
      <c r="F158" s="144">
        <v>24</v>
      </c>
      <c r="G158" s="144">
        <v>30</v>
      </c>
      <c r="H158" s="144">
        <v>45</v>
      </c>
      <c r="I158" s="144">
        <v>35</v>
      </c>
      <c r="J158" s="183">
        <v>2024</v>
      </c>
    </row>
    <row r="159" spans="1:10">
      <c r="A159" s="143" t="s">
        <v>512</v>
      </c>
      <c r="B159" s="144">
        <v>390</v>
      </c>
      <c r="C159" s="144">
        <v>162</v>
      </c>
      <c r="D159" s="144">
        <v>60</v>
      </c>
      <c r="E159" s="144">
        <v>72</v>
      </c>
      <c r="F159" s="144">
        <v>24</v>
      </c>
      <c r="G159" s="144">
        <v>30</v>
      </c>
      <c r="H159" s="144">
        <v>45</v>
      </c>
      <c r="I159" s="144">
        <v>35</v>
      </c>
      <c r="J159" s="183">
        <v>2024</v>
      </c>
    </row>
    <row r="160" spans="1:10">
      <c r="A160" s="143" t="s">
        <v>513</v>
      </c>
      <c r="B160" s="144">
        <v>390</v>
      </c>
      <c r="C160" s="144">
        <v>203</v>
      </c>
      <c r="D160" s="144">
        <v>60</v>
      </c>
      <c r="E160" s="144">
        <v>72</v>
      </c>
      <c r="F160" s="144">
        <v>24</v>
      </c>
      <c r="G160" s="144">
        <v>30</v>
      </c>
      <c r="H160" s="144">
        <v>45</v>
      </c>
      <c r="I160" s="144">
        <v>35</v>
      </c>
      <c r="J160" s="183">
        <v>2024</v>
      </c>
    </row>
    <row r="161" spans="1:10">
      <c r="A161" s="143" t="s">
        <v>514</v>
      </c>
      <c r="B161" s="144">
        <v>390</v>
      </c>
      <c r="C161" s="144">
        <v>336</v>
      </c>
      <c r="D161" s="144">
        <v>60</v>
      </c>
      <c r="E161" s="144">
        <v>72</v>
      </c>
      <c r="F161" s="144">
        <v>24</v>
      </c>
      <c r="G161" s="144">
        <v>30</v>
      </c>
      <c r="H161" s="144">
        <v>45</v>
      </c>
      <c r="I161" s="144">
        <v>35</v>
      </c>
      <c r="J161" s="183">
        <v>2024</v>
      </c>
    </row>
    <row r="162" spans="1:10">
      <c r="A162" s="143" t="s">
        <v>515</v>
      </c>
      <c r="B162" s="144">
        <v>0</v>
      </c>
      <c r="C162" s="144">
        <v>0</v>
      </c>
      <c r="D162" s="144">
        <v>0</v>
      </c>
      <c r="E162" s="144">
        <v>69</v>
      </c>
      <c r="F162" s="144">
        <v>24</v>
      </c>
      <c r="G162" s="144">
        <v>30</v>
      </c>
      <c r="H162" s="144">
        <v>45</v>
      </c>
      <c r="I162" s="144">
        <v>35</v>
      </c>
      <c r="J162" s="183">
        <v>2024</v>
      </c>
    </row>
    <row r="163" spans="1:10">
      <c r="A163" s="143" t="s">
        <v>516</v>
      </c>
      <c r="B163" s="144">
        <v>390</v>
      </c>
      <c r="C163" s="144">
        <v>85</v>
      </c>
      <c r="D163" s="144">
        <v>60</v>
      </c>
      <c r="E163" s="144">
        <v>72</v>
      </c>
      <c r="F163" s="144">
        <v>24</v>
      </c>
      <c r="G163" s="144">
        <v>30</v>
      </c>
      <c r="H163" s="144">
        <v>45</v>
      </c>
      <c r="I163" s="144">
        <v>35</v>
      </c>
      <c r="J163" s="183">
        <v>2024</v>
      </c>
    </row>
    <row r="164" spans="1:10">
      <c r="A164" s="143" t="s">
        <v>517</v>
      </c>
      <c r="B164" s="144">
        <v>390</v>
      </c>
      <c r="C164" s="144">
        <v>126</v>
      </c>
      <c r="D164" s="144">
        <v>60</v>
      </c>
      <c r="E164" s="144">
        <v>72</v>
      </c>
      <c r="F164" s="144">
        <v>24</v>
      </c>
      <c r="G164" s="144">
        <v>30</v>
      </c>
      <c r="H164" s="144">
        <v>45</v>
      </c>
      <c r="I164" s="144">
        <v>35</v>
      </c>
      <c r="J164" s="183">
        <v>2024</v>
      </c>
    </row>
    <row r="165" spans="1:10">
      <c r="A165" s="143" t="s">
        <v>518</v>
      </c>
      <c r="B165" s="144">
        <v>390</v>
      </c>
      <c r="C165" s="144">
        <v>162</v>
      </c>
      <c r="D165" s="144">
        <v>60</v>
      </c>
      <c r="E165" s="144">
        <v>72</v>
      </c>
      <c r="F165" s="144">
        <v>24</v>
      </c>
      <c r="G165" s="144">
        <v>30</v>
      </c>
      <c r="H165" s="144">
        <v>45</v>
      </c>
      <c r="I165" s="144">
        <v>35</v>
      </c>
      <c r="J165" s="183">
        <v>2024</v>
      </c>
    </row>
    <row r="166" spans="1:10">
      <c r="A166" s="143" t="s">
        <v>519</v>
      </c>
      <c r="B166" s="144">
        <v>390</v>
      </c>
      <c r="C166" s="144">
        <v>203</v>
      </c>
      <c r="D166" s="144">
        <v>60</v>
      </c>
      <c r="E166" s="144">
        <v>72</v>
      </c>
      <c r="F166" s="144">
        <v>24</v>
      </c>
      <c r="G166" s="144">
        <v>30</v>
      </c>
      <c r="H166" s="144">
        <v>45</v>
      </c>
      <c r="I166" s="144">
        <v>35</v>
      </c>
      <c r="J166" s="183">
        <v>2024</v>
      </c>
    </row>
    <row r="167" spans="1:10">
      <c r="A167" s="143" t="s">
        <v>520</v>
      </c>
      <c r="B167" s="144">
        <v>390</v>
      </c>
      <c r="C167" s="144">
        <v>336</v>
      </c>
      <c r="D167" s="144">
        <v>60</v>
      </c>
      <c r="E167" s="144">
        <v>72</v>
      </c>
      <c r="F167" s="144">
        <v>24</v>
      </c>
      <c r="G167" s="144">
        <v>30</v>
      </c>
      <c r="H167" s="144">
        <v>45</v>
      </c>
      <c r="I167" s="144">
        <v>35</v>
      </c>
      <c r="J167" s="183">
        <v>2024</v>
      </c>
    </row>
    <row r="168" spans="1:10">
      <c r="A168" s="143" t="s">
        <v>521</v>
      </c>
      <c r="B168" s="144">
        <v>0</v>
      </c>
      <c r="C168" s="144">
        <v>0</v>
      </c>
      <c r="D168" s="144">
        <v>0</v>
      </c>
      <c r="E168" s="144">
        <v>69</v>
      </c>
      <c r="F168" s="144">
        <v>24</v>
      </c>
      <c r="G168" s="144">
        <v>30</v>
      </c>
      <c r="H168" s="144">
        <v>45</v>
      </c>
      <c r="I168" s="144">
        <v>35</v>
      </c>
      <c r="J168" s="183">
        <v>2024</v>
      </c>
    </row>
    <row r="169" spans="1:10">
      <c r="A169" s="143" t="s">
        <v>522</v>
      </c>
      <c r="B169" s="144">
        <v>390</v>
      </c>
      <c r="C169" s="144">
        <v>85</v>
      </c>
      <c r="D169" s="144">
        <v>60</v>
      </c>
      <c r="E169" s="144">
        <v>72</v>
      </c>
      <c r="F169" s="144">
        <v>24</v>
      </c>
      <c r="G169" s="144">
        <v>30</v>
      </c>
      <c r="H169" s="144">
        <v>45</v>
      </c>
      <c r="I169" s="144">
        <v>35</v>
      </c>
      <c r="J169" s="183">
        <v>2024</v>
      </c>
    </row>
    <row r="170" spans="1:10">
      <c r="A170" s="143" t="s">
        <v>523</v>
      </c>
      <c r="B170" s="144">
        <v>390</v>
      </c>
      <c r="C170" s="144">
        <v>126</v>
      </c>
      <c r="D170" s="144">
        <v>60</v>
      </c>
      <c r="E170" s="144">
        <v>72</v>
      </c>
      <c r="F170" s="144">
        <v>24</v>
      </c>
      <c r="G170" s="144">
        <v>30</v>
      </c>
      <c r="H170" s="144">
        <v>45</v>
      </c>
      <c r="I170" s="144">
        <v>35</v>
      </c>
      <c r="J170" s="183">
        <v>2024</v>
      </c>
    </row>
    <row r="171" spans="1:10">
      <c r="A171" s="143" t="s">
        <v>524</v>
      </c>
      <c r="B171" s="144">
        <v>390</v>
      </c>
      <c r="C171" s="144">
        <v>162</v>
      </c>
      <c r="D171" s="144">
        <v>60</v>
      </c>
      <c r="E171" s="144">
        <v>72</v>
      </c>
      <c r="F171" s="144">
        <v>24</v>
      </c>
      <c r="G171" s="144">
        <v>30</v>
      </c>
      <c r="H171" s="144">
        <v>45</v>
      </c>
      <c r="I171" s="144">
        <v>35</v>
      </c>
      <c r="J171" s="183">
        <v>2024</v>
      </c>
    </row>
    <row r="172" spans="1:10">
      <c r="A172" s="143" t="s">
        <v>525</v>
      </c>
      <c r="B172" s="144">
        <v>390</v>
      </c>
      <c r="C172" s="144">
        <v>203</v>
      </c>
      <c r="D172" s="144">
        <v>60</v>
      </c>
      <c r="E172" s="144">
        <v>72</v>
      </c>
      <c r="F172" s="144">
        <v>24</v>
      </c>
      <c r="G172" s="144">
        <v>30</v>
      </c>
      <c r="H172" s="144">
        <v>45</v>
      </c>
      <c r="I172" s="144">
        <v>35</v>
      </c>
      <c r="J172" s="183">
        <v>2024</v>
      </c>
    </row>
    <row r="173" spans="1:10" ht="15" thickBot="1">
      <c r="A173" s="268" t="s">
        <v>526</v>
      </c>
      <c r="B173" s="269">
        <v>390</v>
      </c>
      <c r="C173" s="269">
        <v>336</v>
      </c>
      <c r="D173" s="269">
        <v>60</v>
      </c>
      <c r="E173" s="269">
        <v>72</v>
      </c>
      <c r="F173" s="269">
        <v>24</v>
      </c>
      <c r="G173" s="269">
        <v>30</v>
      </c>
      <c r="H173" s="269">
        <v>45</v>
      </c>
      <c r="I173" s="269">
        <v>35</v>
      </c>
      <c r="J173" s="270">
        <v>2024</v>
      </c>
    </row>
    <row r="174" spans="1:10">
      <c r="A174" s="143" t="s">
        <v>360</v>
      </c>
      <c r="B174" s="144">
        <v>77</v>
      </c>
      <c r="C174" s="144">
        <v>90</v>
      </c>
      <c r="D174" s="144">
        <v>19</v>
      </c>
      <c r="E174" s="144">
        <v>65</v>
      </c>
      <c r="F174" s="144">
        <v>25</v>
      </c>
      <c r="G174" s="144">
        <v>30</v>
      </c>
      <c r="H174" s="144">
        <v>47</v>
      </c>
      <c r="I174" s="144">
        <v>0</v>
      </c>
      <c r="J174" s="183">
        <v>2025</v>
      </c>
    </row>
    <row r="175" spans="1:10">
      <c r="A175" s="143" t="s">
        <v>361</v>
      </c>
      <c r="B175" s="144">
        <v>110</v>
      </c>
      <c r="C175" s="144">
        <v>162</v>
      </c>
      <c r="D175" s="144">
        <v>27</v>
      </c>
      <c r="E175" s="144">
        <v>65</v>
      </c>
      <c r="F175" s="144">
        <v>25</v>
      </c>
      <c r="G175" s="144">
        <v>30</v>
      </c>
      <c r="H175" s="144">
        <v>47</v>
      </c>
      <c r="I175" s="144">
        <v>0</v>
      </c>
      <c r="J175" s="183">
        <v>2025</v>
      </c>
    </row>
    <row r="176" spans="1:10">
      <c r="A176" s="143" t="s">
        <v>362</v>
      </c>
      <c r="B176" s="144">
        <v>89</v>
      </c>
      <c r="C176" s="144">
        <v>99</v>
      </c>
      <c r="D176" s="144">
        <v>22</v>
      </c>
      <c r="E176" s="144">
        <v>65</v>
      </c>
      <c r="F176" s="144">
        <v>25</v>
      </c>
      <c r="G176" s="144">
        <v>30</v>
      </c>
      <c r="H176" s="144">
        <v>47</v>
      </c>
      <c r="I176" s="144">
        <v>0</v>
      </c>
      <c r="J176" s="183">
        <v>2025</v>
      </c>
    </row>
    <row r="177" spans="1:10">
      <c r="A177" s="143" t="s">
        <v>363</v>
      </c>
      <c r="B177" s="144">
        <v>126</v>
      </c>
      <c r="C177" s="144">
        <v>183</v>
      </c>
      <c r="D177" s="144">
        <v>32</v>
      </c>
      <c r="E177" s="144">
        <v>65</v>
      </c>
      <c r="F177" s="144">
        <v>25</v>
      </c>
      <c r="G177" s="144">
        <v>30</v>
      </c>
      <c r="H177" s="144">
        <v>47</v>
      </c>
      <c r="I177" s="144">
        <v>0</v>
      </c>
      <c r="J177" s="183">
        <v>2025</v>
      </c>
    </row>
    <row r="178" spans="1:10">
      <c r="A178" s="143" t="s">
        <v>364</v>
      </c>
      <c r="B178" s="144">
        <v>102</v>
      </c>
      <c r="C178" s="144">
        <v>108</v>
      </c>
      <c r="D178" s="144">
        <v>25</v>
      </c>
      <c r="E178" s="144">
        <v>65</v>
      </c>
      <c r="F178" s="144">
        <v>25</v>
      </c>
      <c r="G178" s="144">
        <v>30</v>
      </c>
      <c r="H178" s="144">
        <v>47</v>
      </c>
      <c r="I178" s="144">
        <v>0</v>
      </c>
      <c r="J178" s="183">
        <v>2025</v>
      </c>
    </row>
    <row r="179" spans="1:10">
      <c r="A179" s="143" t="s">
        <v>365</v>
      </c>
      <c r="B179" s="144">
        <v>143</v>
      </c>
      <c r="C179" s="144">
        <v>200</v>
      </c>
      <c r="D179" s="144">
        <v>36</v>
      </c>
      <c r="E179" s="144">
        <v>65</v>
      </c>
      <c r="F179" s="144">
        <v>25</v>
      </c>
      <c r="G179" s="144">
        <v>30</v>
      </c>
      <c r="H179" s="144">
        <v>47</v>
      </c>
      <c r="I179" s="144">
        <v>0</v>
      </c>
      <c r="J179" s="183">
        <v>2025</v>
      </c>
    </row>
    <row r="180" spans="1:10">
      <c r="A180" s="143" t="s">
        <v>366</v>
      </c>
      <c r="B180" s="144">
        <v>115</v>
      </c>
      <c r="C180" s="144">
        <v>118</v>
      </c>
      <c r="D180" s="144">
        <v>29</v>
      </c>
      <c r="E180" s="144">
        <v>65</v>
      </c>
      <c r="F180" s="144">
        <v>25</v>
      </c>
      <c r="G180" s="144">
        <v>30</v>
      </c>
      <c r="H180" s="144">
        <v>47</v>
      </c>
      <c r="I180" s="144">
        <v>0</v>
      </c>
      <c r="J180" s="183">
        <v>2025</v>
      </c>
    </row>
    <row r="181" spans="1:10">
      <c r="A181" s="143" t="s">
        <v>367</v>
      </c>
      <c r="B181" s="144">
        <v>161</v>
      </c>
      <c r="C181" s="144">
        <v>216</v>
      </c>
      <c r="D181" s="144">
        <v>40</v>
      </c>
      <c r="E181" s="144">
        <v>65</v>
      </c>
      <c r="F181" s="144">
        <v>25</v>
      </c>
      <c r="G181" s="144">
        <v>30</v>
      </c>
      <c r="H181" s="144">
        <v>47</v>
      </c>
      <c r="I181" s="144">
        <v>0</v>
      </c>
      <c r="J181" s="183">
        <v>2025</v>
      </c>
    </row>
    <row r="182" spans="1:10">
      <c r="A182" s="143" t="s">
        <v>368</v>
      </c>
      <c r="B182" s="144">
        <v>64</v>
      </c>
      <c r="C182" s="144">
        <v>80</v>
      </c>
      <c r="D182" s="144">
        <v>16</v>
      </c>
      <c r="E182" s="144">
        <v>65</v>
      </c>
      <c r="F182" s="144">
        <v>25</v>
      </c>
      <c r="G182" s="144">
        <v>30</v>
      </c>
      <c r="H182" s="144">
        <v>47</v>
      </c>
      <c r="I182" s="144">
        <v>0</v>
      </c>
      <c r="J182" s="183">
        <v>2025</v>
      </c>
    </row>
    <row r="183" spans="1:10">
      <c r="A183" s="143" t="s">
        <v>369</v>
      </c>
      <c r="B183" s="144">
        <v>0</v>
      </c>
      <c r="C183" s="144">
        <v>0</v>
      </c>
      <c r="D183" s="144">
        <v>0</v>
      </c>
      <c r="E183" s="144">
        <v>0</v>
      </c>
      <c r="F183" s="144">
        <v>0</v>
      </c>
      <c r="G183" s="144">
        <v>0</v>
      </c>
      <c r="H183" s="144">
        <v>0</v>
      </c>
      <c r="I183" s="144">
        <v>0</v>
      </c>
      <c r="J183" s="183">
        <v>2025</v>
      </c>
    </row>
    <row r="184" spans="1:10">
      <c r="A184" s="143" t="s">
        <v>370</v>
      </c>
      <c r="B184" s="144">
        <v>44</v>
      </c>
      <c r="C184" s="144">
        <v>37</v>
      </c>
      <c r="D184" s="144">
        <v>18</v>
      </c>
      <c r="E184" s="144">
        <v>75</v>
      </c>
      <c r="F184" s="144">
        <v>12</v>
      </c>
      <c r="G184" s="144">
        <v>30</v>
      </c>
      <c r="H184" s="144">
        <v>47</v>
      </c>
      <c r="I184" s="144">
        <v>0</v>
      </c>
      <c r="J184" s="183">
        <v>2025</v>
      </c>
    </row>
    <row r="185" spans="1:10">
      <c r="A185" s="143" t="s">
        <v>371</v>
      </c>
      <c r="B185" s="144">
        <v>53</v>
      </c>
      <c r="C185" s="144">
        <v>37</v>
      </c>
      <c r="D185" s="144">
        <v>15</v>
      </c>
      <c r="E185" s="144">
        <v>75</v>
      </c>
      <c r="F185" s="144">
        <v>12</v>
      </c>
      <c r="G185" s="144">
        <v>30</v>
      </c>
      <c r="H185" s="144">
        <v>47</v>
      </c>
      <c r="I185" s="144">
        <v>0</v>
      </c>
      <c r="J185" s="183">
        <v>2025</v>
      </c>
    </row>
    <row r="186" spans="1:10">
      <c r="A186" s="143" t="s">
        <v>372</v>
      </c>
      <c r="B186" s="144">
        <v>59</v>
      </c>
      <c r="C186" s="144">
        <v>57</v>
      </c>
      <c r="D186" s="144">
        <v>18</v>
      </c>
      <c r="E186" s="144">
        <v>75</v>
      </c>
      <c r="F186" s="144">
        <v>12</v>
      </c>
      <c r="G186" s="144">
        <v>30</v>
      </c>
      <c r="H186" s="144">
        <v>47</v>
      </c>
      <c r="I186" s="144">
        <v>0</v>
      </c>
      <c r="J186" s="183">
        <v>2025</v>
      </c>
    </row>
    <row r="187" spans="1:10">
      <c r="A187" s="143" t="s">
        <v>373</v>
      </c>
      <c r="B187" s="144">
        <v>64</v>
      </c>
      <c r="C187" s="144">
        <v>57</v>
      </c>
      <c r="D187" s="144">
        <v>16</v>
      </c>
      <c r="E187" s="144">
        <v>75</v>
      </c>
      <c r="F187" s="144">
        <v>12</v>
      </c>
      <c r="G187" s="144">
        <v>30</v>
      </c>
      <c r="H187" s="144">
        <v>47</v>
      </c>
      <c r="I187" s="144">
        <v>0</v>
      </c>
      <c r="J187" s="183">
        <v>2025</v>
      </c>
    </row>
    <row r="188" spans="1:10">
      <c r="A188" s="143" t="s">
        <v>374</v>
      </c>
      <c r="B188" s="144">
        <v>72</v>
      </c>
      <c r="C188" s="144">
        <v>63</v>
      </c>
      <c r="D188" s="144">
        <v>27</v>
      </c>
      <c r="E188" s="144">
        <v>75</v>
      </c>
      <c r="F188" s="144">
        <v>12</v>
      </c>
      <c r="G188" s="144">
        <v>30</v>
      </c>
      <c r="H188" s="144">
        <v>47</v>
      </c>
      <c r="I188" s="144">
        <v>0</v>
      </c>
      <c r="J188" s="183">
        <v>2025</v>
      </c>
    </row>
    <row r="189" spans="1:10">
      <c r="A189" s="143" t="s">
        <v>375</v>
      </c>
      <c r="B189" s="144">
        <v>79</v>
      </c>
      <c r="C189" s="144">
        <v>63</v>
      </c>
      <c r="D189" s="144">
        <v>16</v>
      </c>
      <c r="E189" s="144">
        <v>75</v>
      </c>
      <c r="F189" s="144">
        <v>12</v>
      </c>
      <c r="G189" s="144">
        <v>30</v>
      </c>
      <c r="H189" s="144">
        <v>47</v>
      </c>
      <c r="I189" s="144">
        <v>0</v>
      </c>
      <c r="J189" s="183">
        <v>2025</v>
      </c>
    </row>
    <row r="190" spans="1:10">
      <c r="A190" s="143" t="s">
        <v>376</v>
      </c>
      <c r="B190" s="144">
        <v>99</v>
      </c>
      <c r="C190" s="144">
        <v>97</v>
      </c>
      <c r="D190" s="144">
        <v>27</v>
      </c>
      <c r="E190" s="144">
        <v>75</v>
      </c>
      <c r="F190" s="144">
        <v>12</v>
      </c>
      <c r="G190" s="144">
        <v>30</v>
      </c>
      <c r="H190" s="144">
        <v>47</v>
      </c>
      <c r="I190" s="144">
        <v>0</v>
      </c>
      <c r="J190" s="183">
        <v>2025</v>
      </c>
    </row>
    <row r="191" spans="1:10">
      <c r="A191" s="143" t="s">
        <v>377</v>
      </c>
      <c r="B191" s="144">
        <v>95</v>
      </c>
      <c r="C191" s="144">
        <v>97</v>
      </c>
      <c r="D191" s="144">
        <v>19</v>
      </c>
      <c r="E191" s="144">
        <v>75</v>
      </c>
      <c r="F191" s="144">
        <v>12</v>
      </c>
      <c r="G191" s="144">
        <v>30</v>
      </c>
      <c r="H191" s="144">
        <v>47</v>
      </c>
      <c r="I191" s="144">
        <v>0</v>
      </c>
      <c r="J191" s="183">
        <v>2025</v>
      </c>
    </row>
    <row r="192" spans="1:10">
      <c r="A192" s="143" t="s">
        <v>378</v>
      </c>
      <c r="B192" s="144">
        <v>85</v>
      </c>
      <c r="C192" s="144">
        <v>64</v>
      </c>
      <c r="D192" s="144">
        <v>37</v>
      </c>
      <c r="E192" s="144">
        <v>75</v>
      </c>
      <c r="F192" s="144">
        <v>12</v>
      </c>
      <c r="G192" s="144">
        <v>30</v>
      </c>
      <c r="H192" s="144">
        <v>47</v>
      </c>
      <c r="I192" s="144">
        <v>0</v>
      </c>
      <c r="J192" s="183">
        <v>2025</v>
      </c>
    </row>
    <row r="193" spans="1:10">
      <c r="A193" s="143" t="s">
        <v>379</v>
      </c>
      <c r="B193" s="144">
        <v>86</v>
      </c>
      <c r="C193" s="144">
        <v>64</v>
      </c>
      <c r="D193" s="144">
        <v>20</v>
      </c>
      <c r="E193" s="144">
        <v>75</v>
      </c>
      <c r="F193" s="144">
        <v>12</v>
      </c>
      <c r="G193" s="144">
        <v>30</v>
      </c>
      <c r="H193" s="144">
        <v>47</v>
      </c>
      <c r="I193" s="144">
        <v>0</v>
      </c>
      <c r="J193" s="183">
        <v>2025</v>
      </c>
    </row>
    <row r="194" spans="1:10">
      <c r="A194" s="143" t="s">
        <v>380</v>
      </c>
      <c r="B194" s="144">
        <v>114</v>
      </c>
      <c r="C194" s="144">
        <v>99</v>
      </c>
      <c r="D194" s="144">
        <v>37</v>
      </c>
      <c r="E194" s="144">
        <v>75</v>
      </c>
      <c r="F194" s="144">
        <v>12</v>
      </c>
      <c r="G194" s="144">
        <v>30</v>
      </c>
      <c r="H194" s="144">
        <v>47</v>
      </c>
      <c r="I194" s="144">
        <v>0</v>
      </c>
      <c r="J194" s="183">
        <v>2025</v>
      </c>
    </row>
    <row r="195" spans="1:10">
      <c r="A195" s="143" t="s">
        <v>381</v>
      </c>
      <c r="B195" s="144">
        <v>97</v>
      </c>
      <c r="C195" s="144">
        <v>99</v>
      </c>
      <c r="D195" s="144">
        <v>20</v>
      </c>
      <c r="E195" s="144">
        <v>75</v>
      </c>
      <c r="F195" s="144">
        <v>12</v>
      </c>
      <c r="G195" s="144">
        <v>30</v>
      </c>
      <c r="H195" s="144">
        <v>47</v>
      </c>
      <c r="I195" s="144">
        <v>0</v>
      </c>
      <c r="J195" s="183">
        <v>2025</v>
      </c>
    </row>
    <row r="196" spans="1:10">
      <c r="A196" s="143" t="s">
        <v>382</v>
      </c>
      <c r="B196" s="144">
        <v>94</v>
      </c>
      <c r="C196" s="144">
        <v>77</v>
      </c>
      <c r="D196" s="144">
        <v>55</v>
      </c>
      <c r="E196" s="144">
        <v>75</v>
      </c>
      <c r="F196" s="144">
        <v>12</v>
      </c>
      <c r="G196" s="144">
        <v>30</v>
      </c>
      <c r="H196" s="144">
        <v>47</v>
      </c>
      <c r="I196" s="144">
        <v>0</v>
      </c>
      <c r="J196" s="183">
        <v>2025</v>
      </c>
    </row>
    <row r="197" spans="1:10">
      <c r="A197" s="143" t="s">
        <v>383</v>
      </c>
      <c r="B197" s="144">
        <v>102</v>
      </c>
      <c r="C197" s="144">
        <v>77</v>
      </c>
      <c r="D197" s="144">
        <v>29</v>
      </c>
      <c r="E197" s="144">
        <v>75</v>
      </c>
      <c r="F197" s="144">
        <v>12</v>
      </c>
      <c r="G197" s="144">
        <v>30</v>
      </c>
      <c r="H197" s="144">
        <v>47</v>
      </c>
      <c r="I197" s="144">
        <v>0</v>
      </c>
      <c r="J197" s="183">
        <v>2025</v>
      </c>
    </row>
    <row r="198" spans="1:10">
      <c r="A198" s="143" t="s">
        <v>384</v>
      </c>
      <c r="B198" s="144">
        <v>128</v>
      </c>
      <c r="C198" s="144">
        <v>119</v>
      </c>
      <c r="D198" s="144">
        <v>55</v>
      </c>
      <c r="E198" s="144">
        <v>75</v>
      </c>
      <c r="F198" s="144">
        <v>12</v>
      </c>
      <c r="G198" s="144">
        <v>30</v>
      </c>
      <c r="H198" s="144">
        <v>47</v>
      </c>
      <c r="I198" s="144">
        <v>0</v>
      </c>
      <c r="J198" s="183">
        <v>2025</v>
      </c>
    </row>
    <row r="199" spans="1:10">
      <c r="A199" s="143" t="s">
        <v>385</v>
      </c>
      <c r="B199" s="144">
        <v>117</v>
      </c>
      <c r="C199" s="144">
        <v>119</v>
      </c>
      <c r="D199" s="144">
        <v>29</v>
      </c>
      <c r="E199" s="144">
        <v>75</v>
      </c>
      <c r="F199" s="144">
        <v>12</v>
      </c>
      <c r="G199" s="144">
        <v>30</v>
      </c>
      <c r="H199" s="144">
        <v>47</v>
      </c>
      <c r="I199" s="144">
        <v>0</v>
      </c>
      <c r="J199" s="183">
        <v>2025</v>
      </c>
    </row>
    <row r="200" spans="1:10">
      <c r="A200" s="143" t="s">
        <v>386</v>
      </c>
      <c r="B200" s="144">
        <v>94</v>
      </c>
      <c r="C200" s="144">
        <v>77</v>
      </c>
      <c r="D200" s="144">
        <v>55</v>
      </c>
      <c r="E200" s="144">
        <v>75</v>
      </c>
      <c r="F200" s="144">
        <v>12</v>
      </c>
      <c r="G200" s="144">
        <v>30</v>
      </c>
      <c r="H200" s="144">
        <v>47</v>
      </c>
      <c r="I200" s="144">
        <v>0</v>
      </c>
      <c r="J200" s="183">
        <v>2025</v>
      </c>
    </row>
    <row r="201" spans="1:10">
      <c r="A201" s="143" t="s">
        <v>387</v>
      </c>
      <c r="B201" s="144">
        <v>102</v>
      </c>
      <c r="C201" s="144">
        <v>77</v>
      </c>
      <c r="D201" s="144">
        <v>29</v>
      </c>
      <c r="E201" s="144">
        <v>75</v>
      </c>
      <c r="F201" s="144">
        <v>12</v>
      </c>
      <c r="G201" s="144">
        <v>30</v>
      </c>
      <c r="H201" s="144">
        <v>47</v>
      </c>
      <c r="I201" s="144">
        <v>0</v>
      </c>
      <c r="J201" s="183">
        <v>2025</v>
      </c>
    </row>
    <row r="202" spans="1:10">
      <c r="A202" s="143" t="s">
        <v>388</v>
      </c>
      <c r="B202" s="144">
        <v>133</v>
      </c>
      <c r="C202" s="144">
        <v>119</v>
      </c>
      <c r="D202" s="144">
        <v>57</v>
      </c>
      <c r="E202" s="144">
        <v>75</v>
      </c>
      <c r="F202" s="144">
        <v>12</v>
      </c>
      <c r="G202" s="144">
        <v>30</v>
      </c>
      <c r="H202" s="144">
        <v>47</v>
      </c>
      <c r="I202" s="144">
        <v>0</v>
      </c>
      <c r="J202" s="183">
        <v>2025</v>
      </c>
    </row>
    <row r="203" spans="1:10">
      <c r="A203" s="143" t="s">
        <v>389</v>
      </c>
      <c r="B203" s="144">
        <v>122</v>
      </c>
      <c r="C203" s="144">
        <v>119</v>
      </c>
      <c r="D203" s="144">
        <v>30</v>
      </c>
      <c r="E203" s="144">
        <v>75</v>
      </c>
      <c r="F203" s="144">
        <v>12</v>
      </c>
      <c r="G203" s="144">
        <v>30</v>
      </c>
      <c r="H203" s="144">
        <v>47</v>
      </c>
      <c r="I203" s="144">
        <v>0</v>
      </c>
      <c r="J203" s="183">
        <v>2025</v>
      </c>
    </row>
    <row r="204" spans="1:10">
      <c r="A204" s="143" t="s">
        <v>390</v>
      </c>
      <c r="B204" s="144">
        <v>37</v>
      </c>
      <c r="C204" s="144">
        <v>33</v>
      </c>
      <c r="D204" s="144">
        <v>13</v>
      </c>
      <c r="E204" s="144">
        <v>75</v>
      </c>
      <c r="F204" s="144">
        <v>12</v>
      </c>
      <c r="G204" s="144">
        <v>30</v>
      </c>
      <c r="H204" s="144">
        <v>47</v>
      </c>
      <c r="I204" s="144">
        <v>0</v>
      </c>
      <c r="J204" s="183">
        <v>2025</v>
      </c>
    </row>
    <row r="205" spans="1:10">
      <c r="A205" s="143" t="s">
        <v>391</v>
      </c>
      <c r="B205" s="144">
        <v>44</v>
      </c>
      <c r="C205" s="144">
        <v>33</v>
      </c>
      <c r="D205" s="144">
        <v>14</v>
      </c>
      <c r="E205" s="144">
        <v>75</v>
      </c>
      <c r="F205" s="144">
        <v>12</v>
      </c>
      <c r="G205" s="144">
        <v>30</v>
      </c>
      <c r="H205" s="144">
        <v>47</v>
      </c>
      <c r="I205" s="144">
        <v>0</v>
      </c>
      <c r="J205" s="183">
        <v>2025</v>
      </c>
    </row>
    <row r="206" spans="1:10">
      <c r="A206" s="143" t="s">
        <v>392</v>
      </c>
      <c r="B206" s="144">
        <v>0</v>
      </c>
      <c r="C206" s="144">
        <v>0</v>
      </c>
      <c r="D206" s="144">
        <v>0</v>
      </c>
      <c r="E206" s="144">
        <v>75</v>
      </c>
      <c r="F206" s="144">
        <v>12</v>
      </c>
      <c r="G206" s="144">
        <v>30</v>
      </c>
      <c r="H206" s="144">
        <v>47</v>
      </c>
      <c r="I206" s="144">
        <v>0</v>
      </c>
      <c r="J206" s="183">
        <v>2025</v>
      </c>
    </row>
    <row r="207" spans="1:10">
      <c r="A207" s="143" t="s">
        <v>393</v>
      </c>
      <c r="B207" s="144">
        <v>0</v>
      </c>
      <c r="C207" s="144">
        <v>0</v>
      </c>
      <c r="D207" s="144">
        <v>0</v>
      </c>
      <c r="E207" s="144">
        <v>75</v>
      </c>
      <c r="F207" s="144">
        <v>12</v>
      </c>
      <c r="G207" s="144">
        <v>30</v>
      </c>
      <c r="H207" s="144">
        <v>47</v>
      </c>
      <c r="I207" s="144">
        <v>0</v>
      </c>
      <c r="J207" s="183">
        <v>2025</v>
      </c>
    </row>
    <row r="208" spans="1:10">
      <c r="A208" s="143" t="s">
        <v>394</v>
      </c>
      <c r="B208" s="144">
        <v>46</v>
      </c>
      <c r="C208" s="144">
        <v>34</v>
      </c>
      <c r="D208" s="144">
        <v>12</v>
      </c>
      <c r="E208" s="144">
        <v>0</v>
      </c>
      <c r="F208" s="144">
        <v>0</v>
      </c>
      <c r="G208" s="144">
        <v>0</v>
      </c>
      <c r="H208" s="144">
        <v>0</v>
      </c>
      <c r="I208" s="144">
        <v>0</v>
      </c>
      <c r="J208" s="183">
        <v>2025</v>
      </c>
    </row>
    <row r="209" spans="1:10">
      <c r="A209" s="143" t="s">
        <v>395</v>
      </c>
      <c r="B209" s="144">
        <v>67</v>
      </c>
      <c r="C209" s="144">
        <v>62</v>
      </c>
      <c r="D209" s="144">
        <v>17</v>
      </c>
      <c r="E209" s="144">
        <v>0</v>
      </c>
      <c r="F209" s="144">
        <v>0</v>
      </c>
      <c r="G209" s="144">
        <v>0</v>
      </c>
      <c r="H209" s="144">
        <v>0</v>
      </c>
      <c r="I209" s="144">
        <v>0</v>
      </c>
      <c r="J209" s="183">
        <v>2025</v>
      </c>
    </row>
    <row r="210" spans="1:10">
      <c r="A210" s="143" t="s">
        <v>396</v>
      </c>
      <c r="B210" s="144">
        <v>56</v>
      </c>
      <c r="C210" s="144">
        <v>38</v>
      </c>
      <c r="D210" s="144">
        <v>14</v>
      </c>
      <c r="E210" s="144">
        <v>0</v>
      </c>
      <c r="F210" s="144">
        <v>0</v>
      </c>
      <c r="G210" s="144">
        <v>0</v>
      </c>
      <c r="H210" s="144">
        <v>0</v>
      </c>
      <c r="I210" s="144">
        <v>0</v>
      </c>
      <c r="J210" s="183">
        <v>2025</v>
      </c>
    </row>
    <row r="211" spans="1:10">
      <c r="A211" s="143" t="s">
        <v>397</v>
      </c>
      <c r="B211" s="144">
        <v>81</v>
      </c>
      <c r="C211" s="144">
        <v>72</v>
      </c>
      <c r="D211" s="144">
        <v>20</v>
      </c>
      <c r="E211" s="144">
        <v>0</v>
      </c>
      <c r="F211" s="144">
        <v>0</v>
      </c>
      <c r="G211" s="144">
        <v>0</v>
      </c>
      <c r="H211" s="144">
        <v>0</v>
      </c>
      <c r="I211" s="144">
        <v>0</v>
      </c>
      <c r="J211" s="183">
        <v>2025</v>
      </c>
    </row>
    <row r="212" spans="1:10">
      <c r="A212" s="143" t="s">
        <v>398</v>
      </c>
      <c r="B212" s="144">
        <v>66</v>
      </c>
      <c r="C212" s="144">
        <v>45</v>
      </c>
      <c r="D212" s="144">
        <v>16</v>
      </c>
      <c r="E212" s="144">
        <v>0</v>
      </c>
      <c r="F212" s="144">
        <v>0</v>
      </c>
      <c r="G212" s="144">
        <v>0</v>
      </c>
      <c r="H212" s="144">
        <v>0</v>
      </c>
      <c r="I212" s="144">
        <v>0</v>
      </c>
      <c r="J212" s="183">
        <v>2025</v>
      </c>
    </row>
    <row r="213" spans="1:10">
      <c r="A213" s="143" t="s">
        <v>399</v>
      </c>
      <c r="B213" s="144">
        <v>94</v>
      </c>
      <c r="C213" s="144">
        <v>83</v>
      </c>
      <c r="D213" s="144">
        <v>23</v>
      </c>
      <c r="E213" s="144">
        <v>0</v>
      </c>
      <c r="F213" s="144">
        <v>0</v>
      </c>
      <c r="G213" s="144">
        <v>0</v>
      </c>
      <c r="H213" s="144">
        <v>0</v>
      </c>
      <c r="I213" s="144">
        <v>0</v>
      </c>
      <c r="J213" s="183">
        <v>2025</v>
      </c>
    </row>
    <row r="214" spans="1:10">
      <c r="A214" s="143" t="s">
        <v>400</v>
      </c>
      <c r="B214" s="144">
        <v>75</v>
      </c>
      <c r="C214" s="144">
        <v>51</v>
      </c>
      <c r="D214" s="144">
        <v>16</v>
      </c>
      <c r="E214" s="144">
        <v>0</v>
      </c>
      <c r="F214" s="144">
        <v>0</v>
      </c>
      <c r="G214" s="144">
        <v>0</v>
      </c>
      <c r="H214" s="144">
        <v>0</v>
      </c>
      <c r="I214" s="144">
        <v>0</v>
      </c>
      <c r="J214" s="183">
        <v>2025</v>
      </c>
    </row>
    <row r="215" spans="1:10">
      <c r="A215" s="143" t="s">
        <v>401</v>
      </c>
      <c r="B215" s="144">
        <v>110</v>
      </c>
      <c r="C215" s="144">
        <v>93</v>
      </c>
      <c r="D215" s="144">
        <v>28</v>
      </c>
      <c r="E215" s="144">
        <v>0</v>
      </c>
      <c r="F215" s="144">
        <v>0</v>
      </c>
      <c r="G215" s="144">
        <v>0</v>
      </c>
      <c r="H215" s="144">
        <v>0</v>
      </c>
      <c r="I215" s="144">
        <v>0</v>
      </c>
      <c r="J215" s="183">
        <v>2025</v>
      </c>
    </row>
    <row r="216" spans="1:10">
      <c r="A216" s="143" t="s">
        <v>402</v>
      </c>
      <c r="B216" s="144">
        <v>37</v>
      </c>
      <c r="C216" s="144">
        <v>28</v>
      </c>
      <c r="D216" s="144">
        <v>9</v>
      </c>
      <c r="E216" s="144">
        <v>0</v>
      </c>
      <c r="F216" s="144">
        <v>0</v>
      </c>
      <c r="G216" s="144">
        <v>0</v>
      </c>
      <c r="H216" s="144">
        <v>0</v>
      </c>
      <c r="I216" s="144">
        <v>0</v>
      </c>
      <c r="J216" s="183">
        <v>2025</v>
      </c>
    </row>
    <row r="217" spans="1:10">
      <c r="A217" s="143" t="s">
        <v>403</v>
      </c>
      <c r="B217" s="144">
        <v>0</v>
      </c>
      <c r="C217" s="144">
        <v>0</v>
      </c>
      <c r="D217" s="144">
        <v>0</v>
      </c>
      <c r="E217" s="144">
        <v>0</v>
      </c>
      <c r="F217" s="144">
        <v>0</v>
      </c>
      <c r="G217" s="144">
        <v>0</v>
      </c>
      <c r="H217" s="144">
        <v>0</v>
      </c>
      <c r="I217" s="144">
        <v>0</v>
      </c>
      <c r="J217" s="183">
        <v>2025</v>
      </c>
    </row>
    <row r="218" spans="1:10">
      <c r="A218" s="143" t="s">
        <v>404</v>
      </c>
      <c r="B218" s="144">
        <v>85</v>
      </c>
      <c r="C218" s="144">
        <v>24</v>
      </c>
      <c r="D218" s="144">
        <v>17</v>
      </c>
      <c r="E218" s="144">
        <v>0</v>
      </c>
      <c r="F218" s="144">
        <v>0</v>
      </c>
      <c r="G218" s="144">
        <v>0</v>
      </c>
      <c r="H218" s="144">
        <v>0</v>
      </c>
      <c r="I218" s="144">
        <v>0</v>
      </c>
      <c r="J218" s="183">
        <v>2025</v>
      </c>
    </row>
    <row r="219" spans="1:10">
      <c r="A219" s="143" t="s">
        <v>405</v>
      </c>
      <c r="B219" s="144">
        <v>101</v>
      </c>
      <c r="C219" s="144">
        <v>28</v>
      </c>
      <c r="D219" s="144">
        <v>20</v>
      </c>
      <c r="E219" s="144">
        <v>0</v>
      </c>
      <c r="F219" s="144">
        <v>0</v>
      </c>
      <c r="G219" s="144">
        <v>0</v>
      </c>
      <c r="H219" s="144">
        <v>0</v>
      </c>
      <c r="I219" s="144">
        <v>0</v>
      </c>
      <c r="J219" s="183">
        <v>2025</v>
      </c>
    </row>
    <row r="220" spans="1:10">
      <c r="A220" s="143" t="s">
        <v>406</v>
      </c>
      <c r="B220" s="144">
        <v>112</v>
      </c>
      <c r="C220" s="144">
        <v>31</v>
      </c>
      <c r="D220" s="144">
        <v>22</v>
      </c>
      <c r="E220" s="144">
        <v>0</v>
      </c>
      <c r="F220" s="144">
        <v>0</v>
      </c>
      <c r="G220" s="144">
        <v>0</v>
      </c>
      <c r="H220" s="144">
        <v>0</v>
      </c>
      <c r="I220" s="144">
        <v>0</v>
      </c>
      <c r="J220" s="183">
        <v>2025</v>
      </c>
    </row>
    <row r="221" spans="1:10">
      <c r="A221" s="143" t="s">
        <v>407</v>
      </c>
      <c r="B221" s="144">
        <v>125</v>
      </c>
      <c r="C221" s="144">
        <v>35</v>
      </c>
      <c r="D221" s="144">
        <v>25</v>
      </c>
      <c r="E221" s="144">
        <v>0</v>
      </c>
      <c r="F221" s="144">
        <v>0</v>
      </c>
      <c r="G221" s="144">
        <v>0</v>
      </c>
      <c r="H221" s="144">
        <v>0</v>
      </c>
      <c r="I221" s="144">
        <v>0</v>
      </c>
      <c r="J221" s="183">
        <v>2025</v>
      </c>
    </row>
    <row r="222" spans="1:10">
      <c r="A222" s="143" t="s">
        <v>408</v>
      </c>
      <c r="B222" s="144">
        <v>120</v>
      </c>
      <c r="C222" s="144">
        <v>33</v>
      </c>
      <c r="D222" s="144">
        <v>24</v>
      </c>
      <c r="E222" s="144">
        <v>0</v>
      </c>
      <c r="F222" s="144">
        <v>0</v>
      </c>
      <c r="G222" s="144">
        <v>0</v>
      </c>
      <c r="H222" s="144">
        <v>0</v>
      </c>
      <c r="I222" s="144">
        <v>0</v>
      </c>
      <c r="J222" s="183">
        <v>2025</v>
      </c>
    </row>
    <row r="223" spans="1:10">
      <c r="A223" s="143" t="s">
        <v>409</v>
      </c>
      <c r="B223" s="144">
        <v>131</v>
      </c>
      <c r="C223" s="144">
        <v>36</v>
      </c>
      <c r="D223" s="144">
        <v>26</v>
      </c>
      <c r="E223" s="144">
        <v>0</v>
      </c>
      <c r="F223" s="144">
        <v>0</v>
      </c>
      <c r="G223" s="144">
        <v>0</v>
      </c>
      <c r="H223" s="144">
        <v>0</v>
      </c>
      <c r="I223" s="144">
        <v>0</v>
      </c>
      <c r="J223" s="183">
        <v>2025</v>
      </c>
    </row>
    <row r="224" spans="1:10">
      <c r="A224" s="143" t="s">
        <v>410</v>
      </c>
      <c r="B224" s="144">
        <v>123</v>
      </c>
      <c r="C224" s="144">
        <v>34</v>
      </c>
      <c r="D224" s="144">
        <v>24</v>
      </c>
      <c r="E224" s="144">
        <v>0</v>
      </c>
      <c r="F224" s="144">
        <v>0</v>
      </c>
      <c r="G224" s="144">
        <v>0</v>
      </c>
      <c r="H224" s="144">
        <v>0</v>
      </c>
      <c r="I224" s="144">
        <v>0</v>
      </c>
      <c r="J224" s="183">
        <v>2025</v>
      </c>
    </row>
    <row r="225" spans="1:10">
      <c r="A225" s="143" t="s">
        <v>411</v>
      </c>
      <c r="B225" s="144">
        <v>139</v>
      </c>
      <c r="C225" s="144">
        <v>38</v>
      </c>
      <c r="D225" s="144">
        <v>27</v>
      </c>
      <c r="E225" s="144">
        <v>0</v>
      </c>
      <c r="F225" s="144">
        <v>0</v>
      </c>
      <c r="G225" s="144">
        <v>0</v>
      </c>
      <c r="H225" s="144">
        <v>0</v>
      </c>
      <c r="I225" s="144">
        <v>0</v>
      </c>
      <c r="J225" s="183">
        <v>2025</v>
      </c>
    </row>
    <row r="226" spans="1:10">
      <c r="A226" s="143" t="s">
        <v>412</v>
      </c>
      <c r="B226" s="144">
        <v>67</v>
      </c>
      <c r="C226" s="144">
        <v>18</v>
      </c>
      <c r="D226" s="144">
        <v>13</v>
      </c>
      <c r="E226" s="144">
        <v>0</v>
      </c>
      <c r="F226" s="144">
        <v>0</v>
      </c>
      <c r="G226" s="144">
        <v>0</v>
      </c>
      <c r="H226" s="144">
        <v>0</v>
      </c>
      <c r="I226" s="144">
        <v>0</v>
      </c>
      <c r="J226" s="183">
        <v>2025</v>
      </c>
    </row>
    <row r="227" spans="1:10">
      <c r="A227" s="143" t="s">
        <v>413</v>
      </c>
      <c r="B227" s="144">
        <v>0</v>
      </c>
      <c r="C227" s="144">
        <v>0</v>
      </c>
      <c r="D227" s="144">
        <v>0</v>
      </c>
      <c r="E227" s="144">
        <v>0</v>
      </c>
      <c r="F227" s="144">
        <v>0</v>
      </c>
      <c r="G227" s="144">
        <v>0</v>
      </c>
      <c r="H227" s="144">
        <v>0</v>
      </c>
      <c r="I227" s="144">
        <v>0</v>
      </c>
      <c r="J227" s="183">
        <v>2025</v>
      </c>
    </row>
    <row r="228" spans="1:10">
      <c r="A228" s="143" t="s">
        <v>414</v>
      </c>
      <c r="B228" s="144">
        <v>101</v>
      </c>
      <c r="C228" s="144">
        <v>44</v>
      </c>
      <c r="D228" s="144">
        <v>37</v>
      </c>
      <c r="E228" s="144">
        <v>75</v>
      </c>
      <c r="F228" s="144">
        <v>15</v>
      </c>
      <c r="G228" s="144">
        <v>30</v>
      </c>
      <c r="H228" s="144">
        <v>47</v>
      </c>
      <c r="I228" s="144">
        <v>35</v>
      </c>
      <c r="J228" s="183">
        <v>2025</v>
      </c>
    </row>
    <row r="229" spans="1:10">
      <c r="A229" s="143" t="s">
        <v>415</v>
      </c>
      <c r="B229" s="144">
        <v>65</v>
      </c>
      <c r="C229" s="144">
        <v>44</v>
      </c>
      <c r="D229" s="144">
        <v>13</v>
      </c>
      <c r="E229" s="144">
        <v>75</v>
      </c>
      <c r="F229" s="144">
        <v>15</v>
      </c>
      <c r="G229" s="144">
        <v>30</v>
      </c>
      <c r="H229" s="144">
        <v>47</v>
      </c>
      <c r="I229" s="144">
        <v>35</v>
      </c>
      <c r="J229" s="183">
        <v>2025</v>
      </c>
    </row>
    <row r="230" spans="1:10">
      <c r="A230" s="143" t="s">
        <v>416</v>
      </c>
      <c r="B230" s="144">
        <v>128</v>
      </c>
      <c r="C230" s="144">
        <v>47</v>
      </c>
      <c r="D230" s="144">
        <v>39</v>
      </c>
      <c r="E230" s="144">
        <v>75</v>
      </c>
      <c r="F230" s="144">
        <v>15</v>
      </c>
      <c r="G230" s="144">
        <v>30</v>
      </c>
      <c r="H230" s="144">
        <v>47</v>
      </c>
      <c r="I230" s="144">
        <v>35</v>
      </c>
      <c r="J230" s="183">
        <v>2025</v>
      </c>
    </row>
    <row r="231" spans="1:10">
      <c r="A231" s="143" t="s">
        <v>417</v>
      </c>
      <c r="B231" s="144">
        <v>76</v>
      </c>
      <c r="C231" s="144">
        <v>47</v>
      </c>
      <c r="D231" s="144">
        <v>16</v>
      </c>
      <c r="E231" s="144">
        <v>75</v>
      </c>
      <c r="F231" s="144">
        <v>15</v>
      </c>
      <c r="G231" s="144">
        <v>30</v>
      </c>
      <c r="H231" s="144">
        <v>47</v>
      </c>
      <c r="I231" s="144">
        <v>35</v>
      </c>
      <c r="J231" s="183">
        <v>2025</v>
      </c>
    </row>
    <row r="232" spans="1:10">
      <c r="A232" s="143" t="s">
        <v>418</v>
      </c>
      <c r="B232" s="144">
        <v>151</v>
      </c>
      <c r="C232" s="144">
        <v>66</v>
      </c>
      <c r="D232" s="144">
        <v>55</v>
      </c>
      <c r="E232" s="144">
        <v>75</v>
      </c>
      <c r="F232" s="144">
        <v>15</v>
      </c>
      <c r="G232" s="144">
        <v>30</v>
      </c>
      <c r="H232" s="144">
        <v>47</v>
      </c>
      <c r="I232" s="144">
        <v>35</v>
      </c>
      <c r="J232" s="183">
        <v>2025</v>
      </c>
    </row>
    <row r="233" spans="1:10">
      <c r="A233" s="143" t="s">
        <v>419</v>
      </c>
      <c r="B233" s="144">
        <v>87</v>
      </c>
      <c r="C233" s="144">
        <v>66</v>
      </c>
      <c r="D233" s="144">
        <v>21</v>
      </c>
      <c r="E233" s="144">
        <v>75</v>
      </c>
      <c r="F233" s="144">
        <v>15</v>
      </c>
      <c r="G233" s="144">
        <v>30</v>
      </c>
      <c r="H233" s="144">
        <v>47</v>
      </c>
      <c r="I233" s="144">
        <v>35</v>
      </c>
      <c r="J233" s="183">
        <v>2025</v>
      </c>
    </row>
    <row r="234" spans="1:10">
      <c r="A234" s="143" t="s">
        <v>420</v>
      </c>
      <c r="B234" s="144">
        <v>220</v>
      </c>
      <c r="C234" s="144">
        <v>81</v>
      </c>
      <c r="D234" s="144">
        <v>66</v>
      </c>
      <c r="E234" s="144">
        <v>75</v>
      </c>
      <c r="F234" s="144">
        <v>15</v>
      </c>
      <c r="G234" s="144">
        <v>30</v>
      </c>
      <c r="H234" s="144">
        <v>47</v>
      </c>
      <c r="I234" s="144">
        <v>35</v>
      </c>
      <c r="J234" s="183">
        <v>2025</v>
      </c>
    </row>
    <row r="235" spans="1:10">
      <c r="A235" s="143" t="s">
        <v>421</v>
      </c>
      <c r="B235" s="144">
        <v>106</v>
      </c>
      <c r="C235" s="144">
        <v>81</v>
      </c>
      <c r="D235" s="144">
        <v>26</v>
      </c>
      <c r="E235" s="144">
        <v>75</v>
      </c>
      <c r="F235" s="144">
        <v>15</v>
      </c>
      <c r="G235" s="144">
        <v>30</v>
      </c>
      <c r="H235" s="144">
        <v>47</v>
      </c>
      <c r="I235" s="144">
        <v>35</v>
      </c>
      <c r="J235" s="183">
        <v>2025</v>
      </c>
    </row>
    <row r="236" spans="1:10">
      <c r="A236" s="143" t="s">
        <v>422</v>
      </c>
      <c r="B236" s="144">
        <v>199</v>
      </c>
      <c r="C236" s="144">
        <v>85</v>
      </c>
      <c r="D236" s="144">
        <v>71</v>
      </c>
      <c r="E236" s="144">
        <v>75</v>
      </c>
      <c r="F236" s="144">
        <v>15</v>
      </c>
      <c r="G236" s="144">
        <v>30</v>
      </c>
      <c r="H236" s="144">
        <v>47</v>
      </c>
      <c r="I236" s="144">
        <v>35</v>
      </c>
      <c r="J236" s="183">
        <v>2025</v>
      </c>
    </row>
    <row r="237" spans="1:10">
      <c r="A237" s="143" t="s">
        <v>423</v>
      </c>
      <c r="B237" s="144">
        <v>102</v>
      </c>
      <c r="C237" s="144">
        <v>85</v>
      </c>
      <c r="D237" s="144">
        <v>26</v>
      </c>
      <c r="E237" s="144">
        <v>75</v>
      </c>
      <c r="F237" s="144">
        <v>15</v>
      </c>
      <c r="G237" s="144">
        <v>30</v>
      </c>
      <c r="H237" s="144">
        <v>47</v>
      </c>
      <c r="I237" s="144">
        <v>35</v>
      </c>
      <c r="J237" s="183">
        <v>2025</v>
      </c>
    </row>
    <row r="238" spans="1:10">
      <c r="A238" s="143" t="s">
        <v>424</v>
      </c>
      <c r="B238" s="144">
        <v>249</v>
      </c>
      <c r="C238" s="144">
        <v>91</v>
      </c>
      <c r="D238" s="144">
        <v>75</v>
      </c>
      <c r="E238" s="144">
        <v>75</v>
      </c>
      <c r="F238" s="144">
        <v>15</v>
      </c>
      <c r="G238" s="144">
        <v>30</v>
      </c>
      <c r="H238" s="144">
        <v>47</v>
      </c>
      <c r="I238" s="144">
        <v>35</v>
      </c>
      <c r="J238" s="183">
        <v>2025</v>
      </c>
    </row>
    <row r="239" spans="1:10">
      <c r="A239" s="143" t="s">
        <v>425</v>
      </c>
      <c r="B239" s="144">
        <v>116</v>
      </c>
      <c r="C239" s="144">
        <v>91</v>
      </c>
      <c r="D239" s="144">
        <v>29</v>
      </c>
      <c r="E239" s="144">
        <v>75</v>
      </c>
      <c r="F239" s="144">
        <v>15</v>
      </c>
      <c r="G239" s="144">
        <v>30</v>
      </c>
      <c r="H239" s="144">
        <v>47</v>
      </c>
      <c r="I239" s="144">
        <v>35</v>
      </c>
      <c r="J239" s="183">
        <v>2025</v>
      </c>
    </row>
    <row r="240" spans="1:10">
      <c r="A240" s="143" t="s">
        <v>426</v>
      </c>
      <c r="B240" s="144">
        <v>235</v>
      </c>
      <c r="C240" s="144">
        <v>103</v>
      </c>
      <c r="D240" s="144">
        <v>86</v>
      </c>
      <c r="E240" s="144">
        <v>75</v>
      </c>
      <c r="F240" s="144">
        <v>15</v>
      </c>
      <c r="G240" s="144">
        <v>30</v>
      </c>
      <c r="H240" s="144">
        <v>47</v>
      </c>
      <c r="I240" s="144">
        <v>35</v>
      </c>
      <c r="J240" s="183">
        <v>2025</v>
      </c>
    </row>
    <row r="241" spans="1:10">
      <c r="A241" s="143" t="s">
        <v>427</v>
      </c>
      <c r="B241" s="144">
        <v>121</v>
      </c>
      <c r="C241" s="144">
        <v>103</v>
      </c>
      <c r="D241" s="144">
        <v>32</v>
      </c>
      <c r="E241" s="144">
        <v>75</v>
      </c>
      <c r="F241" s="144">
        <v>15</v>
      </c>
      <c r="G241" s="144">
        <v>30</v>
      </c>
      <c r="H241" s="144">
        <v>47</v>
      </c>
      <c r="I241" s="144">
        <v>35</v>
      </c>
      <c r="J241" s="183">
        <v>2025</v>
      </c>
    </row>
    <row r="242" spans="1:10">
      <c r="A242" s="143" t="s">
        <v>428</v>
      </c>
      <c r="B242" s="144">
        <v>312</v>
      </c>
      <c r="C242" s="144">
        <v>114</v>
      </c>
      <c r="D242" s="144">
        <v>94</v>
      </c>
      <c r="E242" s="144">
        <v>75</v>
      </c>
      <c r="F242" s="144">
        <v>15</v>
      </c>
      <c r="G242" s="144">
        <v>30</v>
      </c>
      <c r="H242" s="144">
        <v>47</v>
      </c>
      <c r="I242" s="144">
        <v>35</v>
      </c>
      <c r="J242" s="183">
        <v>2025</v>
      </c>
    </row>
    <row r="243" spans="1:10">
      <c r="A243" s="143" t="s">
        <v>429</v>
      </c>
      <c r="B243" s="144">
        <v>142</v>
      </c>
      <c r="C243" s="144">
        <v>114</v>
      </c>
      <c r="D243" s="144">
        <v>38</v>
      </c>
      <c r="E243" s="144">
        <v>75</v>
      </c>
      <c r="F243" s="144">
        <v>15</v>
      </c>
      <c r="G243" s="144">
        <v>30</v>
      </c>
      <c r="H243" s="144">
        <v>47</v>
      </c>
      <c r="I243" s="144">
        <v>35</v>
      </c>
      <c r="J243" s="183">
        <v>2025</v>
      </c>
    </row>
    <row r="244" spans="1:10">
      <c r="A244" s="143" t="s">
        <v>430</v>
      </c>
      <c r="B244" s="144">
        <v>0</v>
      </c>
      <c r="C244" s="144">
        <v>0</v>
      </c>
      <c r="D244" s="144">
        <v>0</v>
      </c>
      <c r="E244" s="144">
        <v>75</v>
      </c>
      <c r="F244" s="144">
        <v>15</v>
      </c>
      <c r="G244" s="144">
        <v>30</v>
      </c>
      <c r="H244" s="144">
        <v>47</v>
      </c>
      <c r="I244" s="144">
        <v>35</v>
      </c>
      <c r="J244" s="183">
        <v>2025</v>
      </c>
    </row>
    <row r="245" spans="1:10">
      <c r="A245" s="143" t="s">
        <v>431</v>
      </c>
      <c r="B245" s="144">
        <v>0</v>
      </c>
      <c r="C245" s="144">
        <v>0</v>
      </c>
      <c r="D245" s="144">
        <v>0</v>
      </c>
      <c r="E245" s="144">
        <v>75</v>
      </c>
      <c r="F245" s="144">
        <v>15</v>
      </c>
      <c r="G245" s="144">
        <v>30</v>
      </c>
      <c r="H245" s="144">
        <v>47</v>
      </c>
      <c r="I245" s="144">
        <v>35</v>
      </c>
      <c r="J245" s="183">
        <v>2025</v>
      </c>
    </row>
    <row r="246" spans="1:10">
      <c r="A246" s="143" t="s">
        <v>432</v>
      </c>
      <c r="B246" s="144">
        <v>339</v>
      </c>
      <c r="C246" s="144">
        <v>124</v>
      </c>
      <c r="D246" s="144">
        <v>102</v>
      </c>
      <c r="E246" s="144">
        <v>75</v>
      </c>
      <c r="F246" s="144">
        <v>15</v>
      </c>
      <c r="G246" s="144">
        <v>30</v>
      </c>
      <c r="H246" s="144">
        <v>47</v>
      </c>
      <c r="I246" s="144">
        <v>35</v>
      </c>
      <c r="J246" s="183">
        <v>2025</v>
      </c>
    </row>
    <row r="247" spans="1:10">
      <c r="A247" s="143" t="s">
        <v>433</v>
      </c>
      <c r="B247" s="144">
        <v>152</v>
      </c>
      <c r="C247" s="144">
        <v>124</v>
      </c>
      <c r="D247" s="144">
        <v>41</v>
      </c>
      <c r="E247" s="144">
        <v>75</v>
      </c>
      <c r="F247" s="144">
        <v>15</v>
      </c>
      <c r="G247" s="144">
        <v>30</v>
      </c>
      <c r="H247" s="144">
        <v>47</v>
      </c>
      <c r="I247" s="144">
        <v>35</v>
      </c>
      <c r="J247" s="183">
        <v>2025</v>
      </c>
    </row>
    <row r="248" spans="1:10">
      <c r="A248" s="143" t="s">
        <v>434</v>
      </c>
      <c r="B248" s="144">
        <v>67</v>
      </c>
      <c r="C248" s="144">
        <v>29</v>
      </c>
      <c r="D248" s="144">
        <v>24</v>
      </c>
      <c r="E248" s="144">
        <v>75</v>
      </c>
      <c r="F248" s="144">
        <v>15</v>
      </c>
      <c r="G248" s="144">
        <v>30</v>
      </c>
      <c r="H248" s="144">
        <v>47</v>
      </c>
      <c r="I248" s="144">
        <v>35</v>
      </c>
      <c r="J248" s="183">
        <v>2025</v>
      </c>
    </row>
    <row r="249" spans="1:10">
      <c r="A249" s="143" t="s">
        <v>435</v>
      </c>
      <c r="B249" s="144">
        <v>51</v>
      </c>
      <c r="C249" s="144">
        <v>29</v>
      </c>
      <c r="D249" s="144">
        <v>9</v>
      </c>
      <c r="E249" s="144">
        <v>75</v>
      </c>
      <c r="F249" s="144">
        <v>15</v>
      </c>
      <c r="G249" s="144">
        <v>30</v>
      </c>
      <c r="H249" s="144">
        <v>47</v>
      </c>
      <c r="I249" s="144">
        <v>35</v>
      </c>
      <c r="J249" s="183">
        <v>2025</v>
      </c>
    </row>
    <row r="250" spans="1:10">
      <c r="A250" s="143" t="s">
        <v>436</v>
      </c>
      <c r="B250" s="144">
        <v>0</v>
      </c>
      <c r="C250" s="144">
        <v>0</v>
      </c>
      <c r="D250" s="144">
        <v>0</v>
      </c>
      <c r="E250" s="144">
        <v>75</v>
      </c>
      <c r="F250" s="144">
        <v>15</v>
      </c>
      <c r="G250" s="144">
        <v>30</v>
      </c>
      <c r="H250" s="144">
        <v>47</v>
      </c>
      <c r="I250" s="144">
        <v>35</v>
      </c>
      <c r="J250" s="183">
        <v>2025</v>
      </c>
    </row>
    <row r="251" spans="1:10">
      <c r="A251" s="143" t="s">
        <v>437</v>
      </c>
      <c r="B251" s="144">
        <v>0</v>
      </c>
      <c r="C251" s="144">
        <v>0</v>
      </c>
      <c r="D251" s="144">
        <v>0</v>
      </c>
      <c r="E251" s="144">
        <v>75</v>
      </c>
      <c r="F251" s="144">
        <v>15</v>
      </c>
      <c r="G251" s="144">
        <v>30</v>
      </c>
      <c r="H251" s="144">
        <v>47</v>
      </c>
      <c r="I251" s="144">
        <v>35</v>
      </c>
      <c r="J251" s="183">
        <v>2025</v>
      </c>
    </row>
    <row r="252" spans="1:10">
      <c r="A252" s="143" t="s">
        <v>438</v>
      </c>
      <c r="B252" s="144">
        <v>104</v>
      </c>
      <c r="C252" s="144">
        <v>13</v>
      </c>
      <c r="D252" s="144">
        <v>26</v>
      </c>
      <c r="E252" s="144">
        <v>33</v>
      </c>
      <c r="F252" s="144">
        <v>17</v>
      </c>
      <c r="G252" s="144">
        <v>0</v>
      </c>
      <c r="H252" s="144">
        <v>0</v>
      </c>
      <c r="I252" s="144">
        <v>0</v>
      </c>
      <c r="J252" s="183">
        <v>2025</v>
      </c>
    </row>
    <row r="253" spans="1:10">
      <c r="A253" s="143" t="s">
        <v>545</v>
      </c>
      <c r="B253" s="144">
        <v>147</v>
      </c>
      <c r="C253" s="144">
        <v>13</v>
      </c>
      <c r="D253" s="144">
        <v>37</v>
      </c>
      <c r="E253" s="144">
        <v>33</v>
      </c>
      <c r="F253" s="144">
        <v>17</v>
      </c>
      <c r="G253" s="144">
        <v>0</v>
      </c>
      <c r="H253" s="144">
        <v>0</v>
      </c>
      <c r="I253" s="144">
        <v>0</v>
      </c>
      <c r="J253" s="183">
        <v>2025</v>
      </c>
    </row>
    <row r="254" spans="1:10">
      <c r="A254" s="143" t="s">
        <v>439</v>
      </c>
      <c r="B254" s="144">
        <v>125</v>
      </c>
      <c r="C254" s="144">
        <v>15</v>
      </c>
      <c r="D254" s="144">
        <v>32</v>
      </c>
      <c r="E254" s="144">
        <v>33</v>
      </c>
      <c r="F254" s="144">
        <v>17</v>
      </c>
      <c r="G254" s="144">
        <v>0</v>
      </c>
      <c r="H254" s="144">
        <v>0</v>
      </c>
      <c r="I254" s="144">
        <v>0</v>
      </c>
      <c r="J254" s="183">
        <v>2025</v>
      </c>
    </row>
    <row r="255" spans="1:10">
      <c r="A255" s="143" t="s">
        <v>546</v>
      </c>
      <c r="B255" s="144">
        <v>176</v>
      </c>
      <c r="C255" s="144">
        <v>15</v>
      </c>
      <c r="D255" s="144">
        <v>45</v>
      </c>
      <c r="E255" s="144">
        <v>33</v>
      </c>
      <c r="F255" s="144">
        <v>17</v>
      </c>
      <c r="G255" s="144">
        <v>0</v>
      </c>
      <c r="H255" s="144">
        <v>0</v>
      </c>
      <c r="I255" s="144">
        <v>0</v>
      </c>
      <c r="J255" s="183">
        <v>2025</v>
      </c>
    </row>
    <row r="256" spans="1:10">
      <c r="A256" s="143" t="s">
        <v>440</v>
      </c>
      <c r="B256" s="144">
        <v>133</v>
      </c>
      <c r="C256" s="144">
        <v>17</v>
      </c>
      <c r="D256" s="144">
        <v>34</v>
      </c>
      <c r="E256" s="144">
        <v>33</v>
      </c>
      <c r="F256" s="144">
        <v>17</v>
      </c>
      <c r="G256" s="144">
        <v>0</v>
      </c>
      <c r="H256" s="144">
        <v>0</v>
      </c>
      <c r="I256" s="144">
        <v>0</v>
      </c>
      <c r="J256" s="183">
        <v>2025</v>
      </c>
    </row>
    <row r="257" spans="1:10">
      <c r="A257" s="143" t="s">
        <v>547</v>
      </c>
      <c r="B257" s="144">
        <v>188</v>
      </c>
      <c r="C257" s="144">
        <v>17</v>
      </c>
      <c r="D257" s="144">
        <v>48</v>
      </c>
      <c r="E257" s="144">
        <v>33</v>
      </c>
      <c r="F257" s="144">
        <v>17</v>
      </c>
      <c r="G257" s="144">
        <v>0</v>
      </c>
      <c r="H257" s="144">
        <v>0</v>
      </c>
      <c r="I257" s="144">
        <v>0</v>
      </c>
      <c r="J257" s="183">
        <v>2025</v>
      </c>
    </row>
    <row r="258" spans="1:10">
      <c r="A258" s="143" t="s">
        <v>441</v>
      </c>
      <c r="B258" s="144">
        <v>139</v>
      </c>
      <c r="C258" s="144">
        <v>17</v>
      </c>
      <c r="D258" s="144">
        <v>35</v>
      </c>
      <c r="E258" s="144">
        <v>33</v>
      </c>
      <c r="F258" s="144">
        <v>17</v>
      </c>
      <c r="G258" s="144">
        <v>0</v>
      </c>
      <c r="H258" s="144">
        <v>0</v>
      </c>
      <c r="I258" s="144">
        <v>0</v>
      </c>
      <c r="J258" s="183">
        <v>2025</v>
      </c>
    </row>
    <row r="259" spans="1:10">
      <c r="A259" s="143" t="s">
        <v>548</v>
      </c>
      <c r="B259" s="144">
        <v>196</v>
      </c>
      <c r="C259" s="144">
        <v>17</v>
      </c>
      <c r="D259" s="144">
        <v>50</v>
      </c>
      <c r="E259" s="144">
        <v>33</v>
      </c>
      <c r="F259" s="144">
        <v>17</v>
      </c>
      <c r="G259" s="144">
        <v>0</v>
      </c>
      <c r="H259" s="144">
        <v>0</v>
      </c>
      <c r="I259" s="144">
        <v>0</v>
      </c>
      <c r="J259" s="183">
        <v>2025</v>
      </c>
    </row>
    <row r="260" spans="1:10">
      <c r="A260" s="143" t="s">
        <v>442</v>
      </c>
      <c r="B260" s="144">
        <v>156</v>
      </c>
      <c r="C260" s="144">
        <v>19</v>
      </c>
      <c r="D260" s="144">
        <v>40</v>
      </c>
      <c r="E260" s="144">
        <v>33</v>
      </c>
      <c r="F260" s="144">
        <v>17</v>
      </c>
      <c r="G260" s="144">
        <v>0</v>
      </c>
      <c r="H260" s="144">
        <v>0</v>
      </c>
      <c r="I260" s="144">
        <v>0</v>
      </c>
      <c r="J260" s="183">
        <v>2025</v>
      </c>
    </row>
    <row r="261" spans="1:10">
      <c r="A261" s="143" t="s">
        <v>549</v>
      </c>
      <c r="B261" s="144">
        <v>220</v>
      </c>
      <c r="C261" s="144">
        <v>19</v>
      </c>
      <c r="D261" s="144">
        <v>56</v>
      </c>
      <c r="E261" s="144">
        <v>33</v>
      </c>
      <c r="F261" s="144">
        <v>17</v>
      </c>
      <c r="G261" s="144">
        <v>0</v>
      </c>
      <c r="H261" s="144">
        <v>0</v>
      </c>
      <c r="I261" s="144">
        <v>0</v>
      </c>
      <c r="J261" s="183">
        <v>2025</v>
      </c>
    </row>
    <row r="262" spans="1:10">
      <c r="A262" s="143" t="s">
        <v>443</v>
      </c>
      <c r="B262" s="144">
        <v>181</v>
      </c>
      <c r="C262" s="144">
        <v>22</v>
      </c>
      <c r="D262" s="144">
        <v>46</v>
      </c>
      <c r="E262" s="144">
        <v>33</v>
      </c>
      <c r="F262" s="144">
        <v>17</v>
      </c>
      <c r="G262" s="144">
        <v>0</v>
      </c>
      <c r="H262" s="144">
        <v>0</v>
      </c>
      <c r="I262" s="144">
        <v>0</v>
      </c>
      <c r="J262" s="183">
        <v>2025</v>
      </c>
    </row>
    <row r="263" spans="1:10">
      <c r="A263" s="143" t="s">
        <v>550</v>
      </c>
      <c r="B263" s="144">
        <v>254</v>
      </c>
      <c r="C263" s="144">
        <v>22</v>
      </c>
      <c r="D263" s="144">
        <v>64</v>
      </c>
      <c r="E263" s="144">
        <v>33</v>
      </c>
      <c r="F263" s="144">
        <v>17</v>
      </c>
      <c r="G263" s="144">
        <v>0</v>
      </c>
      <c r="H263" s="144">
        <v>0</v>
      </c>
      <c r="I263" s="144">
        <v>0</v>
      </c>
      <c r="J263" s="183">
        <v>2025</v>
      </c>
    </row>
    <row r="264" spans="1:10">
      <c r="A264" s="143" t="s">
        <v>444</v>
      </c>
      <c r="B264" s="144">
        <v>149</v>
      </c>
      <c r="C264" s="144">
        <v>19</v>
      </c>
      <c r="D264" s="144">
        <v>38</v>
      </c>
      <c r="E264" s="144">
        <v>33</v>
      </c>
      <c r="F264" s="144">
        <v>17</v>
      </c>
      <c r="G264" s="144">
        <v>0</v>
      </c>
      <c r="H264" s="144">
        <v>0</v>
      </c>
      <c r="I264" s="144">
        <v>0</v>
      </c>
      <c r="J264" s="183">
        <v>2025</v>
      </c>
    </row>
    <row r="265" spans="1:10">
      <c r="A265" s="143" t="s">
        <v>551</v>
      </c>
      <c r="B265" s="144">
        <v>211</v>
      </c>
      <c r="C265" s="144">
        <v>19</v>
      </c>
      <c r="D265" s="144">
        <v>53</v>
      </c>
      <c r="E265" s="144">
        <v>33</v>
      </c>
      <c r="F265" s="144">
        <v>17</v>
      </c>
      <c r="G265" s="144">
        <v>0</v>
      </c>
      <c r="H265" s="144">
        <v>0</v>
      </c>
      <c r="I265" s="144">
        <v>0</v>
      </c>
      <c r="J265" s="183">
        <v>2025</v>
      </c>
    </row>
    <row r="266" spans="1:10">
      <c r="A266" s="143" t="s">
        <v>445</v>
      </c>
      <c r="B266" s="144">
        <v>163</v>
      </c>
      <c r="C266" s="144">
        <v>20</v>
      </c>
      <c r="D266" s="144">
        <v>41</v>
      </c>
      <c r="E266" s="144">
        <v>33</v>
      </c>
      <c r="F266" s="144">
        <v>17</v>
      </c>
      <c r="G266" s="144">
        <v>0</v>
      </c>
      <c r="H266" s="144">
        <v>0</v>
      </c>
      <c r="I266" s="144">
        <v>0</v>
      </c>
      <c r="J266" s="183">
        <v>2025</v>
      </c>
    </row>
    <row r="267" spans="1:10">
      <c r="A267" s="143" t="s">
        <v>552</v>
      </c>
      <c r="B267" s="144">
        <v>230</v>
      </c>
      <c r="C267" s="144">
        <v>20</v>
      </c>
      <c r="D267" s="144">
        <v>58</v>
      </c>
      <c r="E267" s="144">
        <v>33</v>
      </c>
      <c r="F267" s="144">
        <v>17</v>
      </c>
      <c r="G267" s="144">
        <v>0</v>
      </c>
      <c r="H267" s="144">
        <v>0</v>
      </c>
      <c r="I267" s="144">
        <v>0</v>
      </c>
      <c r="J267" s="183">
        <v>2025</v>
      </c>
    </row>
    <row r="268" spans="1:10">
      <c r="A268" s="143" t="s">
        <v>446</v>
      </c>
      <c r="B268" s="144">
        <v>194</v>
      </c>
      <c r="C268" s="144">
        <v>24</v>
      </c>
      <c r="D268" s="144">
        <v>49</v>
      </c>
      <c r="E268" s="144">
        <v>33</v>
      </c>
      <c r="F268" s="144">
        <v>17</v>
      </c>
      <c r="G268" s="144">
        <v>0</v>
      </c>
      <c r="H268" s="144">
        <v>0</v>
      </c>
      <c r="I268" s="144">
        <v>0</v>
      </c>
      <c r="J268" s="183">
        <v>2025</v>
      </c>
    </row>
    <row r="269" spans="1:10">
      <c r="A269" s="143" t="s">
        <v>553</v>
      </c>
      <c r="B269" s="144">
        <v>274</v>
      </c>
      <c r="C269" s="144">
        <v>24</v>
      </c>
      <c r="D269" s="144">
        <v>69</v>
      </c>
      <c r="E269" s="144">
        <v>33</v>
      </c>
      <c r="F269" s="144">
        <v>17</v>
      </c>
      <c r="G269" s="144">
        <v>0</v>
      </c>
      <c r="H269" s="144">
        <v>0</v>
      </c>
      <c r="I269" s="144">
        <v>0</v>
      </c>
      <c r="J269" s="183">
        <v>2025</v>
      </c>
    </row>
    <row r="270" spans="1:10">
      <c r="A270" s="143" t="s">
        <v>447</v>
      </c>
      <c r="B270" s="144">
        <v>153</v>
      </c>
      <c r="C270" s="144">
        <v>19</v>
      </c>
      <c r="D270" s="144">
        <v>39</v>
      </c>
      <c r="E270" s="144">
        <v>33</v>
      </c>
      <c r="F270" s="144">
        <v>17</v>
      </c>
      <c r="G270" s="144">
        <v>0</v>
      </c>
      <c r="H270" s="144">
        <v>0</v>
      </c>
      <c r="I270" s="144">
        <v>0</v>
      </c>
      <c r="J270" s="183">
        <v>2025</v>
      </c>
    </row>
    <row r="271" spans="1:10">
      <c r="A271" s="143" t="s">
        <v>554</v>
      </c>
      <c r="B271" s="144">
        <v>215</v>
      </c>
      <c r="C271" s="144">
        <v>19</v>
      </c>
      <c r="D271" s="144">
        <v>55</v>
      </c>
      <c r="E271" s="144">
        <v>33</v>
      </c>
      <c r="F271" s="144">
        <v>17</v>
      </c>
      <c r="G271" s="144">
        <v>0</v>
      </c>
      <c r="H271" s="144">
        <v>0</v>
      </c>
      <c r="I271" s="144">
        <v>0</v>
      </c>
      <c r="J271" s="183">
        <v>2025</v>
      </c>
    </row>
    <row r="272" spans="1:10">
      <c r="A272" s="143" t="s">
        <v>448</v>
      </c>
      <c r="B272" s="144">
        <v>174</v>
      </c>
      <c r="C272" s="144">
        <v>22</v>
      </c>
      <c r="D272" s="144">
        <v>44</v>
      </c>
      <c r="E272" s="144">
        <v>33</v>
      </c>
      <c r="F272" s="144">
        <v>17</v>
      </c>
      <c r="G272" s="144">
        <v>0</v>
      </c>
      <c r="H272" s="144">
        <v>0</v>
      </c>
      <c r="I272" s="144">
        <v>0</v>
      </c>
      <c r="J272" s="183">
        <v>2025</v>
      </c>
    </row>
    <row r="273" spans="1:10">
      <c r="A273" s="143" t="s">
        <v>555</v>
      </c>
      <c r="B273" s="144">
        <v>245</v>
      </c>
      <c r="C273" s="144">
        <v>22</v>
      </c>
      <c r="D273" s="144">
        <v>62</v>
      </c>
      <c r="E273" s="144">
        <v>33</v>
      </c>
      <c r="F273" s="144">
        <v>17</v>
      </c>
      <c r="G273" s="144">
        <v>0</v>
      </c>
      <c r="H273" s="144">
        <v>0</v>
      </c>
      <c r="I273" s="144">
        <v>0</v>
      </c>
      <c r="J273" s="183">
        <v>2025</v>
      </c>
    </row>
    <row r="274" spans="1:10">
      <c r="A274" s="143" t="s">
        <v>449</v>
      </c>
      <c r="B274" s="144">
        <v>199</v>
      </c>
      <c r="C274" s="144">
        <v>25</v>
      </c>
      <c r="D274" s="144">
        <v>51</v>
      </c>
      <c r="E274" s="144">
        <v>33</v>
      </c>
      <c r="F274" s="144">
        <v>17</v>
      </c>
      <c r="G274" s="144">
        <v>0</v>
      </c>
      <c r="H274" s="144">
        <v>0</v>
      </c>
      <c r="I274" s="144">
        <v>0</v>
      </c>
      <c r="J274" s="183">
        <v>2025</v>
      </c>
    </row>
    <row r="275" spans="1:10">
      <c r="A275" s="143" t="s">
        <v>556</v>
      </c>
      <c r="B275" s="144">
        <v>281</v>
      </c>
      <c r="C275" s="144">
        <v>25</v>
      </c>
      <c r="D275" s="144">
        <v>71</v>
      </c>
      <c r="E275" s="144">
        <v>33</v>
      </c>
      <c r="F275" s="144">
        <v>17</v>
      </c>
      <c r="G275" s="144">
        <v>0</v>
      </c>
      <c r="H275" s="144">
        <v>0</v>
      </c>
      <c r="I275" s="144">
        <v>0</v>
      </c>
      <c r="J275" s="183">
        <v>2025</v>
      </c>
    </row>
    <row r="276" spans="1:10">
      <c r="A276" s="143" t="s">
        <v>450</v>
      </c>
      <c r="B276" s="144">
        <v>0</v>
      </c>
      <c r="C276" s="144">
        <v>0</v>
      </c>
      <c r="D276" s="144">
        <v>0</v>
      </c>
      <c r="E276" s="144">
        <v>33</v>
      </c>
      <c r="F276" s="144">
        <v>17</v>
      </c>
      <c r="G276" s="144">
        <v>0</v>
      </c>
      <c r="H276" s="144">
        <v>0</v>
      </c>
      <c r="I276" s="144">
        <v>0</v>
      </c>
      <c r="J276" s="183">
        <v>2025</v>
      </c>
    </row>
    <row r="277" spans="1:10">
      <c r="A277" s="143" t="s">
        <v>557</v>
      </c>
      <c r="B277" s="144">
        <v>0</v>
      </c>
      <c r="C277" s="144">
        <v>0</v>
      </c>
      <c r="D277" s="144">
        <v>0</v>
      </c>
      <c r="E277" s="144">
        <v>33</v>
      </c>
      <c r="F277" s="144">
        <v>17</v>
      </c>
      <c r="G277" s="144">
        <v>0</v>
      </c>
      <c r="H277" s="144">
        <v>0</v>
      </c>
      <c r="I277" s="144">
        <v>0</v>
      </c>
      <c r="J277" s="183">
        <v>2025</v>
      </c>
    </row>
    <row r="278" spans="1:10">
      <c r="A278" s="143" t="s">
        <v>451</v>
      </c>
      <c r="B278" s="144">
        <v>200</v>
      </c>
      <c r="C278" s="144">
        <v>26</v>
      </c>
      <c r="D278" s="144">
        <v>53</v>
      </c>
      <c r="E278" s="144">
        <v>33</v>
      </c>
      <c r="F278" s="144">
        <v>17</v>
      </c>
      <c r="G278" s="144">
        <v>0</v>
      </c>
      <c r="H278" s="144">
        <v>0</v>
      </c>
      <c r="I278" s="144">
        <v>0</v>
      </c>
      <c r="J278" s="183">
        <v>2025</v>
      </c>
    </row>
    <row r="279" spans="1:10">
      <c r="A279" s="143" t="s">
        <v>558</v>
      </c>
      <c r="B279" s="144">
        <v>294</v>
      </c>
      <c r="C279" s="144">
        <v>26</v>
      </c>
      <c r="D279" s="144">
        <v>74</v>
      </c>
      <c r="E279" s="144">
        <v>33</v>
      </c>
      <c r="F279" s="144">
        <v>17</v>
      </c>
      <c r="G279" s="144">
        <v>0</v>
      </c>
      <c r="H279" s="144">
        <v>0</v>
      </c>
      <c r="I279" s="144">
        <v>0</v>
      </c>
      <c r="J279" s="183">
        <v>2025</v>
      </c>
    </row>
    <row r="280" spans="1:10">
      <c r="A280" s="143" t="s">
        <v>452</v>
      </c>
      <c r="B280" s="144">
        <v>219</v>
      </c>
      <c r="C280" s="144">
        <v>28</v>
      </c>
      <c r="D280" s="144">
        <v>58</v>
      </c>
      <c r="E280" s="144">
        <v>33</v>
      </c>
      <c r="F280" s="144">
        <v>17</v>
      </c>
      <c r="G280" s="144">
        <v>0</v>
      </c>
      <c r="H280" s="144">
        <v>0</v>
      </c>
      <c r="I280" s="144">
        <v>0</v>
      </c>
      <c r="J280" s="183">
        <v>2025</v>
      </c>
    </row>
    <row r="281" spans="1:10">
      <c r="A281" s="143" t="s">
        <v>559</v>
      </c>
      <c r="B281" s="144">
        <v>321</v>
      </c>
      <c r="C281" s="144">
        <v>28</v>
      </c>
      <c r="D281" s="144">
        <v>81</v>
      </c>
      <c r="E281" s="144">
        <v>33</v>
      </c>
      <c r="F281" s="144">
        <v>17</v>
      </c>
      <c r="G281" s="144">
        <v>0</v>
      </c>
      <c r="H281" s="144">
        <v>0</v>
      </c>
      <c r="I281" s="144">
        <v>0</v>
      </c>
      <c r="J281" s="183">
        <v>2025</v>
      </c>
    </row>
    <row r="282" spans="1:10">
      <c r="A282" s="143" t="s">
        <v>453</v>
      </c>
      <c r="B282" s="144">
        <v>80</v>
      </c>
      <c r="C282" s="144">
        <v>10</v>
      </c>
      <c r="D282" s="144">
        <v>20</v>
      </c>
      <c r="E282" s="144">
        <v>33</v>
      </c>
      <c r="F282" s="144">
        <v>17</v>
      </c>
      <c r="G282" s="144">
        <v>0</v>
      </c>
      <c r="H282" s="144">
        <v>0</v>
      </c>
      <c r="I282" s="144">
        <v>0</v>
      </c>
      <c r="J282" s="183">
        <v>2025</v>
      </c>
    </row>
    <row r="283" spans="1:10">
      <c r="A283" s="143" t="s">
        <v>560</v>
      </c>
      <c r="B283" s="144">
        <v>113</v>
      </c>
      <c r="C283" s="144">
        <v>10</v>
      </c>
      <c r="D283" s="144">
        <v>29</v>
      </c>
      <c r="E283" s="144">
        <v>33</v>
      </c>
      <c r="F283" s="144">
        <v>17</v>
      </c>
      <c r="G283" s="144">
        <v>0</v>
      </c>
      <c r="H283" s="144">
        <v>0</v>
      </c>
      <c r="I283" s="144">
        <v>0</v>
      </c>
      <c r="J283" s="183">
        <v>2025</v>
      </c>
    </row>
    <row r="284" spans="1:10">
      <c r="A284" s="143" t="s">
        <v>454</v>
      </c>
      <c r="B284" s="144">
        <v>0</v>
      </c>
      <c r="C284" s="144">
        <v>0</v>
      </c>
      <c r="D284" s="144">
        <v>0</v>
      </c>
      <c r="E284" s="144">
        <v>33</v>
      </c>
      <c r="F284" s="144">
        <v>17</v>
      </c>
      <c r="G284" s="144">
        <v>0</v>
      </c>
      <c r="H284" s="144">
        <v>0</v>
      </c>
      <c r="I284" s="144">
        <v>0</v>
      </c>
      <c r="J284" s="183">
        <v>2025</v>
      </c>
    </row>
    <row r="285" spans="1:10">
      <c r="A285" s="143" t="s">
        <v>561</v>
      </c>
      <c r="B285" s="144">
        <v>0</v>
      </c>
      <c r="C285" s="144">
        <v>0</v>
      </c>
      <c r="D285" s="144">
        <v>0</v>
      </c>
      <c r="E285" s="144">
        <v>33</v>
      </c>
      <c r="F285" s="144">
        <v>17</v>
      </c>
      <c r="G285" s="144">
        <v>0</v>
      </c>
      <c r="H285" s="144">
        <v>0</v>
      </c>
      <c r="I285" s="144">
        <v>0</v>
      </c>
      <c r="J285" s="183">
        <v>2025</v>
      </c>
    </row>
    <row r="286" spans="1:10">
      <c r="A286" s="143" t="s">
        <v>455</v>
      </c>
      <c r="B286" s="144">
        <v>0</v>
      </c>
      <c r="C286" s="144">
        <v>0</v>
      </c>
      <c r="D286" s="144">
        <v>0</v>
      </c>
      <c r="E286" s="144">
        <v>33</v>
      </c>
      <c r="F286" s="144">
        <v>17</v>
      </c>
      <c r="G286" s="144">
        <v>0</v>
      </c>
      <c r="H286" s="144">
        <v>0</v>
      </c>
      <c r="I286" s="144">
        <v>0</v>
      </c>
      <c r="J286" s="183">
        <v>2025</v>
      </c>
    </row>
    <row r="287" spans="1:10">
      <c r="A287" s="143" t="s">
        <v>562</v>
      </c>
      <c r="B287" s="144">
        <v>0</v>
      </c>
      <c r="C287" s="144">
        <v>0</v>
      </c>
      <c r="D287" s="144">
        <v>0</v>
      </c>
      <c r="E287" s="144">
        <v>33</v>
      </c>
      <c r="F287" s="144">
        <v>17</v>
      </c>
      <c r="G287" s="144">
        <v>0</v>
      </c>
      <c r="H287" s="144">
        <v>0</v>
      </c>
      <c r="I287" s="144">
        <v>0</v>
      </c>
      <c r="J287" s="183">
        <v>2025</v>
      </c>
    </row>
    <row r="288" spans="1:10">
      <c r="A288" s="143" t="s">
        <v>457</v>
      </c>
      <c r="B288" s="144">
        <v>34</v>
      </c>
      <c r="C288" s="144">
        <v>19</v>
      </c>
      <c r="D288" s="144">
        <v>13</v>
      </c>
      <c r="E288" s="144">
        <v>0</v>
      </c>
      <c r="F288" s="144">
        <v>0</v>
      </c>
      <c r="G288" s="144">
        <v>0</v>
      </c>
      <c r="H288" s="144">
        <v>0</v>
      </c>
      <c r="I288" s="144">
        <v>0</v>
      </c>
      <c r="J288" s="183">
        <v>2025</v>
      </c>
    </row>
    <row r="289" spans="1:10">
      <c r="A289" s="143" t="s">
        <v>458</v>
      </c>
      <c r="B289" s="144">
        <v>50</v>
      </c>
      <c r="C289" s="144">
        <v>19</v>
      </c>
      <c r="D289" s="144">
        <v>19</v>
      </c>
      <c r="E289" s="144">
        <v>0</v>
      </c>
      <c r="F289" s="144">
        <v>0</v>
      </c>
      <c r="G289" s="144">
        <v>0</v>
      </c>
      <c r="H289" s="144">
        <v>0</v>
      </c>
      <c r="I289" s="144">
        <v>0</v>
      </c>
      <c r="J289" s="183">
        <v>2025</v>
      </c>
    </row>
    <row r="290" spans="1:10">
      <c r="A290" s="143" t="s">
        <v>456</v>
      </c>
      <c r="B290" s="144">
        <v>39</v>
      </c>
      <c r="C290" s="144">
        <v>19</v>
      </c>
      <c r="D290" s="144">
        <v>15</v>
      </c>
      <c r="E290" s="144">
        <v>0</v>
      </c>
      <c r="F290" s="144">
        <v>0</v>
      </c>
      <c r="G290" s="144">
        <v>0</v>
      </c>
      <c r="H290" s="144">
        <v>0</v>
      </c>
      <c r="I290" s="144">
        <v>0</v>
      </c>
      <c r="J290" s="183">
        <v>2025</v>
      </c>
    </row>
    <row r="291" spans="1:10">
      <c r="A291" s="143" t="s">
        <v>460</v>
      </c>
      <c r="B291" s="144">
        <v>56</v>
      </c>
      <c r="C291" s="144">
        <v>31</v>
      </c>
      <c r="D291" s="144">
        <v>21</v>
      </c>
      <c r="E291" s="144">
        <v>0</v>
      </c>
      <c r="F291" s="144">
        <v>0</v>
      </c>
      <c r="G291" s="144">
        <v>0</v>
      </c>
      <c r="H291" s="144">
        <v>0</v>
      </c>
      <c r="I291" s="144">
        <v>0</v>
      </c>
      <c r="J291" s="183">
        <v>2025</v>
      </c>
    </row>
    <row r="292" spans="1:10">
      <c r="A292" s="143" t="s">
        <v>461</v>
      </c>
      <c r="B292" s="144">
        <v>82</v>
      </c>
      <c r="C292" s="144">
        <v>31</v>
      </c>
      <c r="D292" s="144">
        <v>31</v>
      </c>
      <c r="E292" s="144">
        <v>0</v>
      </c>
      <c r="F292" s="144">
        <v>0</v>
      </c>
      <c r="G292" s="144">
        <v>0</v>
      </c>
      <c r="H292" s="144">
        <v>0</v>
      </c>
      <c r="I292" s="144">
        <v>0</v>
      </c>
      <c r="J292" s="183">
        <v>2025</v>
      </c>
    </row>
    <row r="293" spans="1:10">
      <c r="A293" s="143" t="s">
        <v>459</v>
      </c>
      <c r="B293" s="144">
        <v>64</v>
      </c>
      <c r="C293" s="144">
        <v>31</v>
      </c>
      <c r="D293" s="144">
        <v>24</v>
      </c>
      <c r="E293" s="144">
        <v>0</v>
      </c>
      <c r="F293" s="144">
        <v>0</v>
      </c>
      <c r="G293" s="144">
        <v>0</v>
      </c>
      <c r="H293" s="144">
        <v>0</v>
      </c>
      <c r="I293" s="144">
        <v>0</v>
      </c>
      <c r="J293" s="183">
        <v>2025</v>
      </c>
    </row>
    <row r="294" spans="1:10">
      <c r="A294" s="143" t="s">
        <v>463</v>
      </c>
      <c r="B294" s="144">
        <v>44</v>
      </c>
      <c r="C294" s="144">
        <v>24</v>
      </c>
      <c r="D294" s="144">
        <v>16</v>
      </c>
      <c r="E294" s="144">
        <v>0</v>
      </c>
      <c r="F294" s="144">
        <v>0</v>
      </c>
      <c r="G294" s="144">
        <v>0</v>
      </c>
      <c r="H294" s="144">
        <v>0</v>
      </c>
      <c r="I294" s="144">
        <v>0</v>
      </c>
      <c r="J294" s="183">
        <v>2025</v>
      </c>
    </row>
    <row r="295" spans="1:10">
      <c r="A295" s="143" t="s">
        <v>464</v>
      </c>
      <c r="B295" s="144">
        <v>64</v>
      </c>
      <c r="C295" s="144">
        <v>24</v>
      </c>
      <c r="D295" s="144">
        <v>23</v>
      </c>
      <c r="E295" s="144">
        <v>0</v>
      </c>
      <c r="F295" s="144">
        <v>0</v>
      </c>
      <c r="G295" s="144">
        <v>0</v>
      </c>
      <c r="H295" s="144">
        <v>0</v>
      </c>
      <c r="I295" s="144">
        <v>0</v>
      </c>
      <c r="J295" s="183">
        <v>2025</v>
      </c>
    </row>
    <row r="296" spans="1:10">
      <c r="A296" s="143" t="s">
        <v>462</v>
      </c>
      <c r="B296" s="144">
        <v>50</v>
      </c>
      <c r="C296" s="144">
        <v>24</v>
      </c>
      <c r="D296" s="144">
        <v>18</v>
      </c>
      <c r="E296" s="144">
        <v>0</v>
      </c>
      <c r="F296" s="144">
        <v>0</v>
      </c>
      <c r="G296" s="144">
        <v>0</v>
      </c>
      <c r="H296" s="144">
        <v>0</v>
      </c>
      <c r="I296" s="144">
        <v>0</v>
      </c>
      <c r="J296" s="183">
        <v>2025</v>
      </c>
    </row>
    <row r="297" spans="1:10">
      <c r="A297" s="143" t="s">
        <v>466</v>
      </c>
      <c r="B297" s="144">
        <v>64</v>
      </c>
      <c r="C297" s="144">
        <v>35</v>
      </c>
      <c r="D297" s="144">
        <v>24</v>
      </c>
      <c r="E297" s="144">
        <v>0</v>
      </c>
      <c r="F297" s="144">
        <v>0</v>
      </c>
      <c r="G297" s="144">
        <v>0</v>
      </c>
      <c r="H297" s="144">
        <v>0</v>
      </c>
      <c r="I297" s="144">
        <v>0</v>
      </c>
      <c r="J297" s="183">
        <v>2025</v>
      </c>
    </row>
    <row r="298" spans="1:10">
      <c r="A298" s="143" t="s">
        <v>467</v>
      </c>
      <c r="B298" s="144">
        <v>93</v>
      </c>
      <c r="C298" s="144">
        <v>35</v>
      </c>
      <c r="D298" s="144">
        <v>34</v>
      </c>
      <c r="E298" s="144">
        <v>0</v>
      </c>
      <c r="F298" s="144">
        <v>0</v>
      </c>
      <c r="G298" s="144">
        <v>0</v>
      </c>
      <c r="H298" s="144">
        <v>0</v>
      </c>
      <c r="I298" s="144">
        <v>0</v>
      </c>
      <c r="J298" s="183">
        <v>2025</v>
      </c>
    </row>
    <row r="299" spans="1:10">
      <c r="A299" s="143" t="s">
        <v>465</v>
      </c>
      <c r="B299" s="144">
        <v>73</v>
      </c>
      <c r="C299" s="144">
        <v>35</v>
      </c>
      <c r="D299" s="144">
        <v>27</v>
      </c>
      <c r="E299" s="144">
        <v>0</v>
      </c>
      <c r="F299" s="144">
        <v>0</v>
      </c>
      <c r="G299" s="144">
        <v>0</v>
      </c>
      <c r="H299" s="144">
        <v>0</v>
      </c>
      <c r="I299" s="144">
        <v>0</v>
      </c>
      <c r="J299" s="183">
        <v>2025</v>
      </c>
    </row>
    <row r="300" spans="1:10">
      <c r="A300" s="143" t="s">
        <v>469</v>
      </c>
      <c r="B300" s="144">
        <v>53</v>
      </c>
      <c r="C300" s="144">
        <v>29</v>
      </c>
      <c r="D300" s="144">
        <v>19</v>
      </c>
      <c r="E300" s="144">
        <v>0</v>
      </c>
      <c r="F300" s="144">
        <v>0</v>
      </c>
      <c r="G300" s="144">
        <v>0</v>
      </c>
      <c r="H300" s="144">
        <v>0</v>
      </c>
      <c r="I300" s="144">
        <v>0</v>
      </c>
      <c r="J300" s="183">
        <v>2025</v>
      </c>
    </row>
    <row r="301" spans="1:10">
      <c r="A301" s="143" t="s">
        <v>470</v>
      </c>
      <c r="B301" s="144">
        <v>77</v>
      </c>
      <c r="C301" s="144">
        <v>29</v>
      </c>
      <c r="D301" s="144">
        <v>28</v>
      </c>
      <c r="E301" s="144">
        <v>0</v>
      </c>
      <c r="F301" s="144">
        <v>0</v>
      </c>
      <c r="G301" s="144">
        <v>0</v>
      </c>
      <c r="H301" s="144">
        <v>0</v>
      </c>
      <c r="I301" s="144">
        <v>0</v>
      </c>
      <c r="J301" s="183">
        <v>2025</v>
      </c>
    </row>
    <row r="302" spans="1:10">
      <c r="A302" s="143" t="s">
        <v>468</v>
      </c>
      <c r="B302" s="144">
        <v>60</v>
      </c>
      <c r="C302" s="144">
        <v>29</v>
      </c>
      <c r="D302" s="144">
        <v>22</v>
      </c>
      <c r="E302" s="144">
        <v>0</v>
      </c>
      <c r="F302" s="144">
        <v>0</v>
      </c>
      <c r="G302" s="144">
        <v>0</v>
      </c>
      <c r="H302" s="144">
        <v>0</v>
      </c>
      <c r="I302" s="144">
        <v>0</v>
      </c>
      <c r="J302" s="183">
        <v>2025</v>
      </c>
    </row>
    <row r="303" spans="1:10">
      <c r="A303" s="143" t="s">
        <v>472</v>
      </c>
      <c r="B303" s="144">
        <v>75</v>
      </c>
      <c r="C303" s="144">
        <v>41</v>
      </c>
      <c r="D303" s="144">
        <v>28</v>
      </c>
      <c r="E303" s="144">
        <v>0</v>
      </c>
      <c r="F303" s="144">
        <v>0</v>
      </c>
      <c r="G303" s="144">
        <v>0</v>
      </c>
      <c r="H303" s="144">
        <v>0</v>
      </c>
      <c r="I303" s="144">
        <v>0</v>
      </c>
      <c r="J303" s="183">
        <v>2025</v>
      </c>
    </row>
    <row r="304" spans="1:10">
      <c r="A304" s="143" t="s">
        <v>473</v>
      </c>
      <c r="B304" s="144">
        <v>110</v>
      </c>
      <c r="C304" s="144">
        <v>41</v>
      </c>
      <c r="D304" s="144">
        <v>41</v>
      </c>
      <c r="E304" s="144">
        <v>0</v>
      </c>
      <c r="F304" s="144">
        <v>0</v>
      </c>
      <c r="G304" s="144">
        <v>0</v>
      </c>
      <c r="H304" s="144">
        <v>0</v>
      </c>
      <c r="I304" s="144">
        <v>0</v>
      </c>
      <c r="J304" s="183">
        <v>2025</v>
      </c>
    </row>
    <row r="305" spans="1:10">
      <c r="A305" s="143" t="s">
        <v>471</v>
      </c>
      <c r="B305" s="144">
        <v>86</v>
      </c>
      <c r="C305" s="144">
        <v>41</v>
      </c>
      <c r="D305" s="144">
        <v>32</v>
      </c>
      <c r="E305" s="144">
        <v>0</v>
      </c>
      <c r="F305" s="144">
        <v>0</v>
      </c>
      <c r="G305" s="144">
        <v>0</v>
      </c>
      <c r="H305" s="144">
        <v>0</v>
      </c>
      <c r="I305" s="144">
        <v>0</v>
      </c>
      <c r="J305" s="183">
        <v>2025</v>
      </c>
    </row>
    <row r="306" spans="1:10">
      <c r="A306" s="143" t="s">
        <v>475</v>
      </c>
      <c r="B306" s="144">
        <v>57</v>
      </c>
      <c r="C306" s="144">
        <v>32</v>
      </c>
      <c r="D306" s="144">
        <v>21</v>
      </c>
      <c r="E306" s="144">
        <v>0</v>
      </c>
      <c r="F306" s="144">
        <v>0</v>
      </c>
      <c r="G306" s="144">
        <v>0</v>
      </c>
      <c r="H306" s="144">
        <v>0</v>
      </c>
      <c r="I306" s="144">
        <v>0</v>
      </c>
      <c r="J306" s="183">
        <v>2025</v>
      </c>
    </row>
    <row r="307" spans="1:10">
      <c r="A307" s="143" t="s">
        <v>476</v>
      </c>
      <c r="B307" s="144">
        <v>83</v>
      </c>
      <c r="C307" s="144">
        <v>32</v>
      </c>
      <c r="D307" s="144">
        <v>31</v>
      </c>
      <c r="E307" s="144">
        <v>0</v>
      </c>
      <c r="F307" s="144">
        <v>0</v>
      </c>
      <c r="G307" s="144">
        <v>0</v>
      </c>
      <c r="H307" s="144">
        <v>0</v>
      </c>
      <c r="I307" s="144">
        <v>0</v>
      </c>
      <c r="J307" s="183">
        <v>2025</v>
      </c>
    </row>
    <row r="308" spans="1:10">
      <c r="A308" s="143" t="s">
        <v>474</v>
      </c>
      <c r="B308" s="144">
        <v>65</v>
      </c>
      <c r="C308" s="144">
        <v>32</v>
      </c>
      <c r="D308" s="144">
        <v>24</v>
      </c>
      <c r="E308" s="144">
        <v>0</v>
      </c>
      <c r="F308" s="144">
        <v>0</v>
      </c>
      <c r="G308" s="144">
        <v>0</v>
      </c>
      <c r="H308" s="144">
        <v>0</v>
      </c>
      <c r="I308" s="144">
        <v>0</v>
      </c>
      <c r="J308" s="183">
        <v>2025</v>
      </c>
    </row>
    <row r="309" spans="1:10">
      <c r="A309" s="143" t="s">
        <v>478</v>
      </c>
      <c r="B309" s="144">
        <v>88</v>
      </c>
      <c r="C309" s="144">
        <v>48</v>
      </c>
      <c r="D309" s="144">
        <v>32</v>
      </c>
      <c r="E309" s="144">
        <v>0</v>
      </c>
      <c r="F309" s="144">
        <v>0</v>
      </c>
      <c r="G309" s="144">
        <v>0</v>
      </c>
      <c r="H309" s="144">
        <v>0</v>
      </c>
      <c r="I309" s="144">
        <v>0</v>
      </c>
      <c r="J309" s="183">
        <v>2025</v>
      </c>
    </row>
    <row r="310" spans="1:10">
      <c r="A310" s="143" t="s">
        <v>479</v>
      </c>
      <c r="B310" s="144">
        <v>129</v>
      </c>
      <c r="C310" s="144">
        <v>48</v>
      </c>
      <c r="D310" s="144">
        <v>47</v>
      </c>
      <c r="E310" s="144">
        <v>0</v>
      </c>
      <c r="F310" s="144">
        <v>0</v>
      </c>
      <c r="G310" s="144">
        <v>0</v>
      </c>
      <c r="H310" s="144">
        <v>0</v>
      </c>
      <c r="I310" s="144">
        <v>0</v>
      </c>
      <c r="J310" s="183">
        <v>2025</v>
      </c>
    </row>
    <row r="311" spans="1:10">
      <c r="A311" s="143" t="s">
        <v>477</v>
      </c>
      <c r="B311" s="144">
        <v>101</v>
      </c>
      <c r="C311" s="144">
        <v>48</v>
      </c>
      <c r="D311" s="144">
        <v>37</v>
      </c>
      <c r="E311" s="144">
        <v>0</v>
      </c>
      <c r="F311" s="144">
        <v>0</v>
      </c>
      <c r="G311" s="144">
        <v>0</v>
      </c>
      <c r="H311" s="144">
        <v>0</v>
      </c>
      <c r="I311" s="144">
        <v>0</v>
      </c>
      <c r="J311" s="183">
        <v>2025</v>
      </c>
    </row>
    <row r="312" spans="1:10">
      <c r="A312" s="143" t="s">
        <v>481</v>
      </c>
      <c r="B312" s="144">
        <v>29</v>
      </c>
      <c r="C312" s="144">
        <v>16</v>
      </c>
      <c r="D312" s="144">
        <v>11</v>
      </c>
      <c r="E312" s="144">
        <v>0</v>
      </c>
      <c r="F312" s="144">
        <v>0</v>
      </c>
      <c r="G312" s="144">
        <v>0</v>
      </c>
      <c r="H312" s="144">
        <v>0</v>
      </c>
      <c r="I312" s="144">
        <v>0</v>
      </c>
      <c r="J312" s="183">
        <v>2025</v>
      </c>
    </row>
    <row r="313" spans="1:10">
      <c r="A313" s="143" t="s">
        <v>482</v>
      </c>
      <c r="B313" s="144">
        <v>42</v>
      </c>
      <c r="C313" s="144">
        <v>16</v>
      </c>
      <c r="D313" s="144">
        <v>17</v>
      </c>
      <c r="E313" s="144">
        <v>0</v>
      </c>
      <c r="F313" s="144">
        <v>0</v>
      </c>
      <c r="G313" s="144">
        <v>0</v>
      </c>
      <c r="H313" s="144">
        <v>0</v>
      </c>
      <c r="I313" s="144">
        <v>0</v>
      </c>
      <c r="J313" s="183">
        <v>2025</v>
      </c>
    </row>
    <row r="314" spans="1:10">
      <c r="A314" s="143" t="s">
        <v>480</v>
      </c>
      <c r="B314" s="144">
        <v>33</v>
      </c>
      <c r="C314" s="144">
        <v>16</v>
      </c>
      <c r="D314" s="144">
        <v>13</v>
      </c>
      <c r="E314" s="144">
        <v>0</v>
      </c>
      <c r="F314" s="144">
        <v>0</v>
      </c>
      <c r="G314" s="144">
        <v>0</v>
      </c>
      <c r="H314" s="144">
        <v>0</v>
      </c>
      <c r="I314" s="144">
        <v>0</v>
      </c>
      <c r="J314" s="183">
        <v>2025</v>
      </c>
    </row>
    <row r="315" spans="1:10">
      <c r="A315" s="143" t="s">
        <v>484</v>
      </c>
      <c r="B315" s="144">
        <v>0</v>
      </c>
      <c r="C315" s="144">
        <v>0</v>
      </c>
      <c r="D315" s="144">
        <v>0</v>
      </c>
      <c r="E315" s="144">
        <v>0</v>
      </c>
      <c r="F315" s="144">
        <v>0</v>
      </c>
      <c r="G315" s="144">
        <v>0</v>
      </c>
      <c r="H315" s="144">
        <v>0</v>
      </c>
      <c r="I315" s="144">
        <v>0</v>
      </c>
      <c r="J315" s="183">
        <v>2025</v>
      </c>
    </row>
    <row r="316" spans="1:10">
      <c r="A316" s="143" t="s">
        <v>485</v>
      </c>
      <c r="B316" s="144">
        <v>0</v>
      </c>
      <c r="C316" s="144">
        <v>0</v>
      </c>
      <c r="D316" s="144">
        <v>0</v>
      </c>
      <c r="E316" s="144">
        <v>0</v>
      </c>
      <c r="F316" s="144">
        <v>0</v>
      </c>
      <c r="G316" s="144">
        <v>0</v>
      </c>
      <c r="H316" s="144">
        <v>0</v>
      </c>
      <c r="I316" s="144">
        <v>0</v>
      </c>
      <c r="J316" s="183">
        <v>2025</v>
      </c>
    </row>
    <row r="317" spans="1:10">
      <c r="A317" s="143" t="s">
        <v>483</v>
      </c>
      <c r="B317" s="144">
        <v>0</v>
      </c>
      <c r="C317" s="144">
        <v>0</v>
      </c>
      <c r="D317" s="144">
        <v>0</v>
      </c>
      <c r="E317" s="144">
        <v>0</v>
      </c>
      <c r="F317" s="144">
        <v>0</v>
      </c>
      <c r="G317" s="144">
        <v>0</v>
      </c>
      <c r="H317" s="144">
        <v>0</v>
      </c>
      <c r="I317" s="144">
        <v>0</v>
      </c>
      <c r="J317" s="183">
        <v>2025</v>
      </c>
    </row>
    <row r="318" spans="1:10">
      <c r="A318" s="143" t="s">
        <v>486</v>
      </c>
      <c r="B318" s="144">
        <v>55</v>
      </c>
      <c r="C318" s="144">
        <v>56</v>
      </c>
      <c r="D318" s="144">
        <v>14</v>
      </c>
      <c r="E318" s="144">
        <v>75</v>
      </c>
      <c r="F318" s="144">
        <v>25</v>
      </c>
      <c r="G318" s="144">
        <v>30</v>
      </c>
      <c r="H318" s="144">
        <v>47</v>
      </c>
      <c r="I318" s="144">
        <v>35</v>
      </c>
      <c r="J318" s="183">
        <v>2025</v>
      </c>
    </row>
    <row r="319" spans="1:10">
      <c r="A319" s="143" t="s">
        <v>487</v>
      </c>
      <c r="B319" s="144">
        <v>79</v>
      </c>
      <c r="C319" s="144">
        <v>105</v>
      </c>
      <c r="D319" s="144">
        <v>20</v>
      </c>
      <c r="E319" s="144">
        <v>75</v>
      </c>
      <c r="F319" s="144">
        <v>25</v>
      </c>
      <c r="G319" s="144">
        <v>30</v>
      </c>
      <c r="H319" s="144">
        <v>47</v>
      </c>
      <c r="I319" s="144">
        <v>35</v>
      </c>
      <c r="J319" s="183">
        <v>2025</v>
      </c>
    </row>
    <row r="320" spans="1:10">
      <c r="A320" s="143" t="s">
        <v>488</v>
      </c>
      <c r="B320" s="144">
        <v>63</v>
      </c>
      <c r="C320" s="144">
        <v>62</v>
      </c>
      <c r="D320" s="144">
        <v>16</v>
      </c>
      <c r="E320" s="144">
        <v>75</v>
      </c>
      <c r="F320" s="144">
        <v>25</v>
      </c>
      <c r="G320" s="144">
        <v>30</v>
      </c>
      <c r="H320" s="144">
        <v>47</v>
      </c>
      <c r="I320" s="144">
        <v>35</v>
      </c>
      <c r="J320" s="183">
        <v>2025</v>
      </c>
    </row>
    <row r="321" spans="1:10">
      <c r="A321" s="143" t="s">
        <v>489</v>
      </c>
      <c r="B321" s="144">
        <v>90</v>
      </c>
      <c r="C321" s="144">
        <v>115</v>
      </c>
      <c r="D321" s="144">
        <v>23</v>
      </c>
      <c r="E321" s="144">
        <v>75</v>
      </c>
      <c r="F321" s="144">
        <v>25</v>
      </c>
      <c r="G321" s="144">
        <v>30</v>
      </c>
      <c r="H321" s="144">
        <v>47</v>
      </c>
      <c r="I321" s="144">
        <v>35</v>
      </c>
      <c r="J321" s="183">
        <v>2025</v>
      </c>
    </row>
    <row r="322" spans="1:10">
      <c r="A322" s="143" t="s">
        <v>490</v>
      </c>
      <c r="B322" s="144">
        <v>72</v>
      </c>
      <c r="C322" s="144">
        <v>66</v>
      </c>
      <c r="D322" s="144">
        <v>18</v>
      </c>
      <c r="E322" s="144">
        <v>75</v>
      </c>
      <c r="F322" s="144">
        <v>25</v>
      </c>
      <c r="G322" s="144">
        <v>30</v>
      </c>
      <c r="H322" s="144">
        <v>47</v>
      </c>
      <c r="I322" s="144">
        <v>35</v>
      </c>
      <c r="J322" s="183">
        <v>2025</v>
      </c>
    </row>
    <row r="323" spans="1:10">
      <c r="A323" s="143" t="s">
        <v>491</v>
      </c>
      <c r="B323" s="144">
        <v>102</v>
      </c>
      <c r="C323" s="144">
        <v>124</v>
      </c>
      <c r="D323" s="144">
        <v>25</v>
      </c>
      <c r="E323" s="144">
        <v>75</v>
      </c>
      <c r="F323" s="144">
        <v>25</v>
      </c>
      <c r="G323" s="144">
        <v>30</v>
      </c>
      <c r="H323" s="144">
        <v>47</v>
      </c>
      <c r="I323" s="144">
        <v>35</v>
      </c>
      <c r="J323" s="183">
        <v>2025</v>
      </c>
    </row>
    <row r="324" spans="1:10">
      <c r="A324" s="143" t="s">
        <v>492</v>
      </c>
      <c r="B324" s="144">
        <v>80</v>
      </c>
      <c r="C324" s="144">
        <v>72</v>
      </c>
      <c r="D324" s="144">
        <v>20</v>
      </c>
      <c r="E324" s="144">
        <v>75</v>
      </c>
      <c r="F324" s="144">
        <v>25</v>
      </c>
      <c r="G324" s="144">
        <v>30</v>
      </c>
      <c r="H324" s="144">
        <v>47</v>
      </c>
      <c r="I324" s="144">
        <v>35</v>
      </c>
      <c r="J324" s="183">
        <v>2025</v>
      </c>
    </row>
    <row r="325" spans="1:10">
      <c r="A325" s="143" t="s">
        <v>493</v>
      </c>
      <c r="B325" s="144">
        <v>113</v>
      </c>
      <c r="C325" s="144">
        <v>131</v>
      </c>
      <c r="D325" s="144">
        <v>28</v>
      </c>
      <c r="E325" s="144">
        <v>75</v>
      </c>
      <c r="F325" s="144">
        <v>25</v>
      </c>
      <c r="G325" s="144">
        <v>30</v>
      </c>
      <c r="H325" s="144">
        <v>47</v>
      </c>
      <c r="I325" s="144">
        <v>35</v>
      </c>
      <c r="J325" s="183">
        <v>2025</v>
      </c>
    </row>
    <row r="326" spans="1:10">
      <c r="A326" s="143" t="s">
        <v>494</v>
      </c>
      <c r="B326" s="144">
        <v>47</v>
      </c>
      <c r="C326" s="144">
        <v>52</v>
      </c>
      <c r="D326" s="144">
        <v>12</v>
      </c>
      <c r="E326" s="144">
        <v>75</v>
      </c>
      <c r="F326" s="144">
        <v>25</v>
      </c>
      <c r="G326" s="144">
        <v>30</v>
      </c>
      <c r="H326" s="144">
        <v>47</v>
      </c>
      <c r="I326" s="144">
        <v>35</v>
      </c>
      <c r="J326" s="183">
        <v>2025</v>
      </c>
    </row>
    <row r="327" spans="1:10">
      <c r="A327" s="143" t="s">
        <v>495</v>
      </c>
      <c r="B327" s="144">
        <v>0</v>
      </c>
      <c r="C327" s="144">
        <v>0</v>
      </c>
      <c r="D327" s="144">
        <v>0</v>
      </c>
      <c r="E327" s="144">
        <v>75</v>
      </c>
      <c r="F327" s="144">
        <v>25</v>
      </c>
      <c r="G327" s="144">
        <v>30</v>
      </c>
      <c r="H327" s="144">
        <v>47</v>
      </c>
      <c r="I327" s="144">
        <v>35</v>
      </c>
      <c r="J327" s="183">
        <v>2025</v>
      </c>
    </row>
    <row r="328" spans="1:10">
      <c r="A328" s="143" t="s">
        <v>527</v>
      </c>
      <c r="B328" s="144">
        <v>0</v>
      </c>
      <c r="C328" s="144">
        <v>0</v>
      </c>
      <c r="D328" s="144">
        <v>0</v>
      </c>
      <c r="E328" s="144">
        <v>75</v>
      </c>
      <c r="F328" s="144">
        <v>25</v>
      </c>
      <c r="G328" s="144">
        <v>30</v>
      </c>
      <c r="H328" s="144">
        <v>47</v>
      </c>
      <c r="I328" s="144">
        <v>35</v>
      </c>
      <c r="J328" s="183">
        <v>2025</v>
      </c>
    </row>
    <row r="329" spans="1:10">
      <c r="A329" s="143" t="s">
        <v>528</v>
      </c>
      <c r="B329" s="144">
        <v>400</v>
      </c>
      <c r="C329" s="144">
        <v>86</v>
      </c>
      <c r="D329" s="144">
        <v>62</v>
      </c>
      <c r="E329" s="144">
        <v>75</v>
      </c>
      <c r="F329" s="144">
        <v>25</v>
      </c>
      <c r="G329" s="144">
        <v>30</v>
      </c>
      <c r="H329" s="144">
        <v>47</v>
      </c>
      <c r="I329" s="144">
        <v>35</v>
      </c>
      <c r="J329" s="183">
        <v>2025</v>
      </c>
    </row>
    <row r="330" spans="1:10">
      <c r="A330" s="143" t="s">
        <v>529</v>
      </c>
      <c r="B330" s="144">
        <v>400</v>
      </c>
      <c r="C330" s="144">
        <v>128</v>
      </c>
      <c r="D330" s="144">
        <v>62</v>
      </c>
      <c r="E330" s="144">
        <v>75</v>
      </c>
      <c r="F330" s="144">
        <v>25</v>
      </c>
      <c r="G330" s="144">
        <v>30</v>
      </c>
      <c r="H330" s="144">
        <v>47</v>
      </c>
      <c r="I330" s="144">
        <v>35</v>
      </c>
      <c r="J330" s="183">
        <v>2025</v>
      </c>
    </row>
    <row r="331" spans="1:10">
      <c r="A331" s="143" t="s">
        <v>530</v>
      </c>
      <c r="B331" s="144">
        <v>400</v>
      </c>
      <c r="C331" s="144">
        <v>164</v>
      </c>
      <c r="D331" s="144">
        <v>62</v>
      </c>
      <c r="E331" s="144">
        <v>75</v>
      </c>
      <c r="F331" s="144">
        <v>25</v>
      </c>
      <c r="G331" s="144">
        <v>30</v>
      </c>
      <c r="H331" s="144">
        <v>47</v>
      </c>
      <c r="I331" s="144">
        <v>35</v>
      </c>
      <c r="J331" s="183">
        <v>2025</v>
      </c>
    </row>
    <row r="332" spans="1:10">
      <c r="A332" s="143" t="s">
        <v>531</v>
      </c>
      <c r="B332" s="144">
        <v>400</v>
      </c>
      <c r="C332" s="144">
        <v>207</v>
      </c>
      <c r="D332" s="144">
        <v>62</v>
      </c>
      <c r="E332" s="144">
        <v>75</v>
      </c>
      <c r="F332" s="144">
        <v>25</v>
      </c>
      <c r="G332" s="144">
        <v>30</v>
      </c>
      <c r="H332" s="144">
        <v>47</v>
      </c>
      <c r="I332" s="144">
        <v>35</v>
      </c>
      <c r="J332" s="183">
        <v>2025</v>
      </c>
    </row>
    <row r="333" spans="1:10">
      <c r="A333" s="143" t="s">
        <v>532</v>
      </c>
      <c r="B333" s="144">
        <v>400</v>
      </c>
      <c r="C333" s="144">
        <v>343</v>
      </c>
      <c r="D333" s="144">
        <v>62</v>
      </c>
      <c r="E333" s="144">
        <v>75</v>
      </c>
      <c r="F333" s="144">
        <v>25</v>
      </c>
      <c r="G333" s="144">
        <v>30</v>
      </c>
      <c r="H333" s="144">
        <v>47</v>
      </c>
      <c r="I333" s="144">
        <v>35</v>
      </c>
      <c r="J333" s="183">
        <v>2025</v>
      </c>
    </row>
    <row r="334" spans="1:10">
      <c r="A334" s="143" t="s">
        <v>533</v>
      </c>
      <c r="B334" s="144">
        <v>0</v>
      </c>
      <c r="C334" s="144">
        <v>0</v>
      </c>
      <c r="D334" s="144">
        <v>0</v>
      </c>
      <c r="E334" s="144">
        <v>75</v>
      </c>
      <c r="F334" s="144">
        <v>25</v>
      </c>
      <c r="G334" s="144">
        <v>30</v>
      </c>
      <c r="H334" s="144">
        <v>47</v>
      </c>
      <c r="I334" s="144">
        <v>35</v>
      </c>
      <c r="J334" s="183">
        <v>2025</v>
      </c>
    </row>
    <row r="335" spans="1:10">
      <c r="A335" s="143" t="s">
        <v>534</v>
      </c>
      <c r="B335" s="144">
        <v>400</v>
      </c>
      <c r="C335" s="144">
        <v>86</v>
      </c>
      <c r="D335" s="144">
        <v>62</v>
      </c>
      <c r="E335" s="144">
        <v>75</v>
      </c>
      <c r="F335" s="144">
        <v>25</v>
      </c>
      <c r="G335" s="144">
        <v>30</v>
      </c>
      <c r="H335" s="144">
        <v>47</v>
      </c>
      <c r="I335" s="144">
        <v>35</v>
      </c>
      <c r="J335" s="183">
        <v>2025</v>
      </c>
    </row>
    <row r="336" spans="1:10">
      <c r="A336" s="143" t="s">
        <v>535</v>
      </c>
      <c r="B336" s="144">
        <v>400</v>
      </c>
      <c r="C336" s="144">
        <v>128</v>
      </c>
      <c r="D336" s="144">
        <v>62</v>
      </c>
      <c r="E336" s="144">
        <v>75</v>
      </c>
      <c r="F336" s="144">
        <v>25</v>
      </c>
      <c r="G336" s="144">
        <v>30</v>
      </c>
      <c r="H336" s="144">
        <v>47</v>
      </c>
      <c r="I336" s="144">
        <v>35</v>
      </c>
      <c r="J336" s="183">
        <v>2025</v>
      </c>
    </row>
    <row r="337" spans="1:10">
      <c r="A337" s="143" t="s">
        <v>536</v>
      </c>
      <c r="B337" s="144">
        <v>400</v>
      </c>
      <c r="C337" s="144">
        <v>164</v>
      </c>
      <c r="D337" s="144">
        <v>62</v>
      </c>
      <c r="E337" s="144">
        <v>75</v>
      </c>
      <c r="F337" s="144">
        <v>25</v>
      </c>
      <c r="G337" s="144">
        <v>30</v>
      </c>
      <c r="H337" s="144">
        <v>47</v>
      </c>
      <c r="I337" s="144">
        <v>35</v>
      </c>
      <c r="J337" s="183">
        <v>2025</v>
      </c>
    </row>
    <row r="338" spans="1:10">
      <c r="A338" s="143" t="s">
        <v>537</v>
      </c>
      <c r="B338" s="144">
        <v>400</v>
      </c>
      <c r="C338" s="144">
        <v>207</v>
      </c>
      <c r="D338" s="144">
        <v>62</v>
      </c>
      <c r="E338" s="144">
        <v>75</v>
      </c>
      <c r="F338" s="144">
        <v>25</v>
      </c>
      <c r="G338" s="144">
        <v>30</v>
      </c>
      <c r="H338" s="144">
        <v>47</v>
      </c>
      <c r="I338" s="144">
        <v>35</v>
      </c>
      <c r="J338" s="183">
        <v>2025</v>
      </c>
    </row>
    <row r="339" spans="1:10">
      <c r="A339" s="143" t="s">
        <v>538</v>
      </c>
      <c r="B339" s="144">
        <v>400</v>
      </c>
      <c r="C339" s="144">
        <v>343</v>
      </c>
      <c r="D339" s="144">
        <v>62</v>
      </c>
      <c r="E339" s="144">
        <v>75</v>
      </c>
      <c r="F339" s="144">
        <v>25</v>
      </c>
      <c r="G339" s="144">
        <v>30</v>
      </c>
      <c r="H339" s="144">
        <v>47</v>
      </c>
      <c r="I339" s="144">
        <v>35</v>
      </c>
      <c r="J339" s="183">
        <v>2025</v>
      </c>
    </row>
    <row r="340" spans="1:10">
      <c r="A340" s="143" t="s">
        <v>539</v>
      </c>
      <c r="B340" s="144">
        <v>0</v>
      </c>
      <c r="C340" s="144">
        <v>0</v>
      </c>
      <c r="D340" s="144">
        <v>0</v>
      </c>
      <c r="E340" s="144">
        <v>75</v>
      </c>
      <c r="F340" s="144">
        <v>25</v>
      </c>
      <c r="G340" s="144">
        <v>30</v>
      </c>
      <c r="H340" s="144">
        <v>47</v>
      </c>
      <c r="I340" s="144">
        <v>35</v>
      </c>
      <c r="J340" s="183">
        <v>2025</v>
      </c>
    </row>
    <row r="341" spans="1:10">
      <c r="A341" s="143" t="s">
        <v>540</v>
      </c>
      <c r="B341" s="144">
        <v>400</v>
      </c>
      <c r="C341" s="144">
        <v>86</v>
      </c>
      <c r="D341" s="144">
        <v>62</v>
      </c>
      <c r="E341" s="144">
        <v>75</v>
      </c>
      <c r="F341" s="144">
        <v>25</v>
      </c>
      <c r="G341" s="144">
        <v>30</v>
      </c>
      <c r="H341" s="144">
        <v>47</v>
      </c>
      <c r="I341" s="144">
        <v>35</v>
      </c>
      <c r="J341" s="183">
        <v>2025</v>
      </c>
    </row>
    <row r="342" spans="1:10">
      <c r="A342" s="143" t="s">
        <v>541</v>
      </c>
      <c r="B342" s="144">
        <v>400</v>
      </c>
      <c r="C342" s="144">
        <v>128</v>
      </c>
      <c r="D342" s="144">
        <v>62</v>
      </c>
      <c r="E342" s="144">
        <v>75</v>
      </c>
      <c r="F342" s="144">
        <v>25</v>
      </c>
      <c r="G342" s="144">
        <v>30</v>
      </c>
      <c r="H342" s="144">
        <v>47</v>
      </c>
      <c r="I342" s="144">
        <v>35</v>
      </c>
      <c r="J342" s="183">
        <v>2025</v>
      </c>
    </row>
    <row r="343" spans="1:10">
      <c r="A343" s="143" t="s">
        <v>542</v>
      </c>
      <c r="B343" s="144">
        <v>400</v>
      </c>
      <c r="C343" s="144">
        <v>164</v>
      </c>
      <c r="D343" s="144">
        <v>62</v>
      </c>
      <c r="E343" s="144">
        <v>75</v>
      </c>
      <c r="F343" s="144">
        <v>25</v>
      </c>
      <c r="G343" s="144">
        <v>30</v>
      </c>
      <c r="H343" s="144">
        <v>47</v>
      </c>
      <c r="I343" s="144">
        <v>35</v>
      </c>
      <c r="J343" s="183">
        <v>2025</v>
      </c>
    </row>
    <row r="344" spans="1:10">
      <c r="A344" s="143" t="s">
        <v>543</v>
      </c>
      <c r="B344" s="144">
        <v>400</v>
      </c>
      <c r="C344" s="144">
        <v>207</v>
      </c>
      <c r="D344" s="144">
        <v>62</v>
      </c>
      <c r="E344" s="144">
        <v>75</v>
      </c>
      <c r="F344" s="144">
        <v>25</v>
      </c>
      <c r="G344" s="144">
        <v>30</v>
      </c>
      <c r="H344" s="144">
        <v>47</v>
      </c>
      <c r="I344" s="144">
        <v>35</v>
      </c>
      <c r="J344" s="183">
        <v>2025</v>
      </c>
    </row>
    <row r="345" spans="1:10">
      <c r="A345" s="143" t="s">
        <v>544</v>
      </c>
      <c r="B345" s="144">
        <v>400</v>
      </c>
      <c r="C345" s="144">
        <v>343</v>
      </c>
      <c r="D345" s="144">
        <v>62</v>
      </c>
      <c r="E345" s="144">
        <v>75</v>
      </c>
      <c r="F345" s="144">
        <v>25</v>
      </c>
      <c r="G345" s="144">
        <v>30</v>
      </c>
      <c r="H345" s="144">
        <v>47</v>
      </c>
      <c r="I345" s="144">
        <v>35</v>
      </c>
      <c r="J345" s="183">
        <v>2025</v>
      </c>
    </row>
  </sheetData>
  <sheetProtection algorithmName="SHA-512" hashValue="mYu2aHuXQEViLga5BTJANziIn2TbWxLgruBA5l4XpWxRDLL5gS3Ru3xKOUVIlQDUsR/kPbwX/Wc4PDobxOenxQ==" saltValue="6BF0XGy/Qh7c2B0VwjrTOw==" spinCount="100000" sheet="1" objects="1" scenarios="1"/>
  <phoneticPr fontId="33" type="noConversion"/>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8FAF-A3F7-4F4C-8AF4-0DE29BB2D53D}">
  <sheetPr codeName="Sheet2">
    <pageSetUpPr fitToPage="1"/>
  </sheetPr>
  <dimension ref="A1:M124"/>
  <sheetViews>
    <sheetView showZeros="0" zoomScale="70" zoomScaleNormal="70" workbookViewId="0">
      <selection activeCell="H4" sqref="H4"/>
    </sheetView>
  </sheetViews>
  <sheetFormatPr defaultColWidth="9.08984375" defaultRowHeight="14.5"/>
  <cols>
    <col min="1" max="1" width="29" customWidth="1"/>
    <col min="2" max="2" width="20.36328125" customWidth="1"/>
    <col min="3" max="3" width="18.7265625" customWidth="1"/>
    <col min="4" max="4" width="23.81640625" customWidth="1"/>
    <col min="5" max="5" width="20" customWidth="1"/>
    <col min="6" max="6" width="17.7265625" customWidth="1"/>
    <col min="7" max="7" width="16.6328125" customWidth="1"/>
    <col min="8" max="8" width="13" customWidth="1"/>
    <col min="9" max="9" width="11.7265625" customWidth="1"/>
    <col min="11" max="11" width="9" customWidth="1"/>
  </cols>
  <sheetData>
    <row r="1" spans="1:8" ht="18.5" thickBot="1">
      <c r="A1" s="271" t="s">
        <v>0</v>
      </c>
      <c r="B1" s="272"/>
      <c r="C1" s="272"/>
      <c r="D1" s="272"/>
      <c r="E1" s="272"/>
      <c r="F1" s="272"/>
      <c r="G1" s="272"/>
      <c r="H1" s="273"/>
    </row>
    <row r="2" spans="1:8" ht="15" thickBot="1">
      <c r="A2" s="1" t="s">
        <v>1</v>
      </c>
      <c r="B2" s="274"/>
      <c r="C2" s="275"/>
      <c r="D2" s="275"/>
      <c r="E2" s="2" t="s">
        <v>2</v>
      </c>
      <c r="F2" s="150"/>
      <c r="G2" s="2" t="s">
        <v>3</v>
      </c>
      <c r="H2" s="151"/>
    </row>
    <row r="3" spans="1:8">
      <c r="A3" s="3"/>
      <c r="B3" s="4"/>
      <c r="C3" s="4"/>
      <c r="D3" s="4"/>
      <c r="E3" s="5"/>
      <c r="F3" s="5"/>
      <c r="G3" s="5"/>
      <c r="H3" s="6"/>
    </row>
    <row r="4" spans="1:8">
      <c r="A4" s="7" t="s">
        <v>4</v>
      </c>
      <c r="B4" s="152"/>
      <c r="C4" s="152"/>
      <c r="D4" s="152"/>
      <c r="E4" s="5"/>
      <c r="F4" s="5" t="s">
        <v>5</v>
      </c>
      <c r="G4" s="8"/>
      <c r="H4" s="9"/>
    </row>
    <row r="5" spans="1:8" ht="15" thickBot="1">
      <c r="A5" s="3"/>
      <c r="B5" s="4"/>
      <c r="C5" s="4"/>
      <c r="D5" s="4"/>
      <c r="E5" s="5"/>
      <c r="F5" s="5"/>
      <c r="G5" s="5"/>
      <c r="H5" s="6"/>
    </row>
    <row r="6" spans="1:8" ht="15" thickBot="1">
      <c r="A6" s="276" t="s">
        <v>6</v>
      </c>
      <c r="B6" s="277"/>
      <c r="C6" s="277"/>
      <c r="D6" s="277"/>
      <c r="E6" s="277"/>
      <c r="F6" s="277"/>
      <c r="G6" s="277"/>
      <c r="H6" s="278"/>
    </row>
    <row r="7" spans="1:8">
      <c r="A7" s="10" t="s">
        <v>7</v>
      </c>
      <c r="B7" s="279"/>
      <c r="C7" s="280"/>
      <c r="D7" s="280"/>
      <c r="E7" s="280"/>
      <c r="F7" s="280"/>
      <c r="G7" s="11" t="s">
        <v>8</v>
      </c>
      <c r="H7" s="153"/>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54"/>
      <c r="C10" s="154"/>
      <c r="D10" s="154"/>
      <c r="E10" s="22"/>
      <c r="F10" s="154"/>
      <c r="G10" s="23"/>
      <c r="H10" s="155"/>
    </row>
    <row r="11" spans="1:8">
      <c r="A11" s="21"/>
      <c r="B11" s="23"/>
      <c r="C11" s="23"/>
      <c r="D11" s="23"/>
      <c r="E11" s="23"/>
      <c r="F11" s="23"/>
      <c r="G11" s="23"/>
      <c r="H11" s="6"/>
    </row>
    <row r="12" spans="1:8">
      <c r="A12" s="24" t="s">
        <v>15</v>
      </c>
      <c r="B12" s="25"/>
      <c r="C12" s="26" t="s">
        <v>16</v>
      </c>
      <c r="D12" s="23"/>
      <c r="E12" s="23"/>
      <c r="F12" s="23"/>
      <c r="G12" s="27" t="s">
        <v>17</v>
      </c>
      <c r="H12" s="28"/>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56"/>
      <c r="C16" s="5"/>
      <c r="D16" s="38" t="s">
        <v>20</v>
      </c>
      <c r="E16" s="156"/>
      <c r="F16" s="39"/>
      <c r="G16" s="5"/>
      <c r="H16" s="6"/>
    </row>
    <row r="17" spans="1:13">
      <c r="A17" s="24"/>
      <c r="B17" s="5"/>
      <c r="C17" s="5"/>
      <c r="D17" s="31"/>
      <c r="E17" s="39"/>
      <c r="F17" s="39"/>
      <c r="G17" s="5"/>
      <c r="H17" s="6" t="s">
        <v>508</v>
      </c>
    </row>
    <row r="18" spans="1:13">
      <c r="A18" s="24" t="s">
        <v>21</v>
      </c>
      <c r="B18" s="40"/>
      <c r="C18" s="40"/>
      <c r="D18" s="31"/>
      <c r="E18" s="41" t="s">
        <v>22</v>
      </c>
      <c r="F18" s="157"/>
      <c r="G18" s="157"/>
      <c r="H18" s="25"/>
    </row>
    <row r="19" spans="1:13">
      <c r="A19" s="33"/>
      <c r="B19" s="42"/>
      <c r="C19" s="42"/>
      <c r="D19" s="42"/>
      <c r="E19" s="42"/>
      <c r="F19" s="42"/>
      <c r="G19" s="43"/>
      <c r="H19" s="44"/>
    </row>
    <row r="20" spans="1:13">
      <c r="A20" s="33" t="s">
        <v>23</v>
      </c>
      <c r="B20" s="40"/>
      <c r="C20" s="40"/>
      <c r="D20" s="40"/>
      <c r="E20" s="45" t="s">
        <v>24</v>
      </c>
      <c r="F20" s="46"/>
      <c r="G20" s="46"/>
      <c r="H20" s="47"/>
    </row>
    <row r="21" spans="1:13">
      <c r="A21" s="33"/>
      <c r="B21" s="42"/>
      <c r="C21" s="48"/>
      <c r="D21" s="42"/>
      <c r="E21" s="42"/>
      <c r="F21" s="42"/>
      <c r="G21" s="43"/>
      <c r="H21" s="44"/>
    </row>
    <row r="22" spans="1:13">
      <c r="A22" s="33" t="s">
        <v>25</v>
      </c>
      <c r="B22" s="158"/>
      <c r="C22" s="158"/>
      <c r="D22" s="158"/>
      <c r="E22" s="158"/>
      <c r="F22" s="158"/>
      <c r="G22" s="27" t="s">
        <v>26</v>
      </c>
      <c r="H22" s="159"/>
    </row>
    <row r="23" spans="1:13">
      <c r="A23" s="50" t="s">
        <v>27</v>
      </c>
      <c r="B23" s="160">
        <v>0</v>
      </c>
      <c r="C23" s="160">
        <v>0</v>
      </c>
      <c r="D23" s="160">
        <v>0</v>
      </c>
      <c r="E23" s="160">
        <v>0</v>
      </c>
      <c r="F23" s="160">
        <v>0</v>
      </c>
      <c r="G23" s="51"/>
      <c r="H23" s="161">
        <v>0</v>
      </c>
    </row>
    <row r="24" spans="1:13">
      <c r="A24" s="50"/>
      <c r="B24" s="52"/>
      <c r="C24" s="52"/>
      <c r="D24" s="52"/>
      <c r="E24" s="52"/>
      <c r="F24" s="52"/>
      <c r="G24" s="52"/>
      <c r="H24" s="6"/>
    </row>
    <row r="25" spans="1:13">
      <c r="A25" s="53" t="s">
        <v>28</v>
      </c>
      <c r="B25" s="54"/>
      <c r="C25" s="54"/>
      <c r="D25" s="54"/>
      <c r="E25" s="54"/>
      <c r="F25" s="54"/>
      <c r="G25" s="54"/>
      <c r="H25" s="6"/>
    </row>
    <row r="26" spans="1:13">
      <c r="A26" s="24" t="s">
        <v>29</v>
      </c>
      <c r="B26" s="162">
        <v>0</v>
      </c>
      <c r="C26" s="56" t="s">
        <v>30</v>
      </c>
      <c r="D26" s="54"/>
      <c r="E26" s="54"/>
      <c r="F26" s="54"/>
      <c r="G26" s="54"/>
      <c r="H26" s="6"/>
    </row>
    <row r="27" spans="1:13" ht="14.25" customHeight="1">
      <c r="A27" s="281" t="s">
        <v>31</v>
      </c>
      <c r="B27" s="55"/>
      <c r="C27" s="56"/>
      <c r="D27" s="54"/>
      <c r="E27" s="54"/>
      <c r="F27" s="54"/>
      <c r="G27" s="54"/>
      <c r="H27" s="6"/>
    </row>
    <row r="28" spans="1:13">
      <c r="A28" s="281"/>
      <c r="B28" s="176"/>
      <c r="C28" s="56"/>
      <c r="D28" s="54"/>
      <c r="E28" s="54"/>
      <c r="F28" s="54"/>
      <c r="G28" s="54"/>
      <c r="H28" s="6"/>
    </row>
    <row r="29" spans="1:13" ht="15" thickBot="1">
      <c r="A29" s="57"/>
      <c r="B29" s="58"/>
      <c r="C29" s="59"/>
      <c r="D29" s="58"/>
      <c r="E29" s="58"/>
      <c r="F29" s="58"/>
      <c r="G29" s="58"/>
      <c r="H29" s="60"/>
      <c r="I29" s="174"/>
      <c r="J29" s="174"/>
      <c r="K29" s="174"/>
      <c r="L29" s="174"/>
    </row>
    <row r="30" spans="1:13" ht="15" thickBot="1">
      <c r="A30" s="276" t="s">
        <v>32</v>
      </c>
      <c r="B30" s="282"/>
      <c r="C30" s="277"/>
      <c r="D30" s="277"/>
      <c r="E30" s="277"/>
      <c r="F30" s="277"/>
      <c r="G30" s="277"/>
      <c r="H30" s="278"/>
      <c r="I30" s="174"/>
      <c r="J30" s="174"/>
      <c r="K30" s="174"/>
      <c r="L30" s="174"/>
    </row>
    <row r="31" spans="1:13">
      <c r="A31" s="61"/>
      <c r="B31" s="62"/>
      <c r="C31" s="62"/>
      <c r="D31" s="62"/>
      <c r="E31" s="62"/>
      <c r="F31" s="62"/>
      <c r="G31" s="62"/>
      <c r="H31" s="63"/>
      <c r="I31" s="174"/>
      <c r="J31" s="174"/>
      <c r="K31" s="174"/>
      <c r="L31" s="174"/>
    </row>
    <row r="32" spans="1:13">
      <c r="A32" s="64" t="s">
        <v>33</v>
      </c>
      <c r="B32" s="65"/>
      <c r="C32" s="66">
        <f>B12</f>
        <v>0</v>
      </c>
      <c r="D32" s="5"/>
      <c r="E32" s="54"/>
      <c r="F32" s="54"/>
      <c r="G32" s="54"/>
      <c r="H32" s="6"/>
      <c r="I32" s="174"/>
      <c r="J32" s="174"/>
      <c r="K32" s="174"/>
      <c r="L32" s="174"/>
      <c r="M32" s="148"/>
    </row>
    <row r="33" spans="1:13">
      <c r="A33" s="64" t="s">
        <v>34</v>
      </c>
      <c r="B33" s="67" t="s">
        <v>35</v>
      </c>
      <c r="C33" s="68">
        <f>B23+C23+D23+E23+F23+H23</f>
        <v>0</v>
      </c>
      <c r="D33" s="26" t="s">
        <v>36</v>
      </c>
      <c r="E33" s="69"/>
      <c r="F33" s="69"/>
      <c r="G33" s="5"/>
      <c r="H33" s="6"/>
      <c r="I33" s="174"/>
      <c r="J33" s="174"/>
      <c r="K33" s="174"/>
      <c r="L33" s="174"/>
      <c r="M33" s="148"/>
    </row>
    <row r="34" spans="1:13">
      <c r="A34" s="64" t="s">
        <v>37</v>
      </c>
      <c r="B34" s="70" t="s">
        <v>35</v>
      </c>
      <c r="C34" s="71">
        <f>$B$26</f>
        <v>0</v>
      </c>
      <c r="D34" s="26" t="s">
        <v>38</v>
      </c>
      <c r="E34" s="69"/>
      <c r="F34" s="69"/>
      <c r="G34" s="5"/>
      <c r="H34" s="6"/>
      <c r="I34" s="148"/>
      <c r="J34" s="148"/>
      <c r="K34" s="148"/>
      <c r="L34" s="148"/>
      <c r="M34" s="148"/>
    </row>
    <row r="35" spans="1:13">
      <c r="A35" s="33" t="s">
        <v>39</v>
      </c>
      <c r="B35" s="72" t="s">
        <v>40</v>
      </c>
      <c r="C35" s="73">
        <f>C32-C33-C34</f>
        <v>0</v>
      </c>
      <c r="D35" s="69"/>
      <c r="E35" s="69"/>
      <c r="F35" s="69"/>
      <c r="G35" s="5"/>
      <c r="H35" s="6"/>
      <c r="I35" s="149">
        <f>0.25*C35</f>
        <v>0</v>
      </c>
      <c r="J35" s="148"/>
      <c r="K35" s="148" t="s">
        <v>41</v>
      </c>
      <c r="L35" s="148"/>
      <c r="M35" s="148"/>
    </row>
    <row r="36" spans="1:13" ht="15" thickBot="1">
      <c r="A36" s="64"/>
      <c r="B36" s="65"/>
      <c r="C36" s="74"/>
      <c r="D36" s="69"/>
      <c r="E36" s="69"/>
      <c r="F36" s="69"/>
      <c r="G36" s="5"/>
      <c r="H36" s="6"/>
      <c r="I36" s="148"/>
      <c r="J36" s="148"/>
      <c r="K36" s="148"/>
      <c r="L36" s="148"/>
      <c r="M36" s="148"/>
    </row>
    <row r="37" spans="1:13">
      <c r="A37" s="283" t="s">
        <v>42</v>
      </c>
      <c r="B37" s="282"/>
      <c r="C37" s="282"/>
      <c r="D37" s="282"/>
      <c r="E37" s="282"/>
      <c r="F37" s="282"/>
      <c r="G37" s="282"/>
      <c r="H37" s="284"/>
      <c r="I37" s="148"/>
      <c r="J37" s="148"/>
      <c r="K37" s="148"/>
      <c r="L37" s="148"/>
    </row>
    <row r="38" spans="1:13" ht="25">
      <c r="A38" s="75"/>
      <c r="B38" s="285" t="s">
        <v>43</v>
      </c>
      <c r="C38" s="286"/>
      <c r="D38" s="178" t="s">
        <v>44</v>
      </c>
      <c r="E38" s="179" t="s">
        <v>45</v>
      </c>
      <c r="F38" s="76" t="s">
        <v>46</v>
      </c>
      <c r="G38" s="287" t="s">
        <v>47</v>
      </c>
      <c r="H38" s="288"/>
      <c r="I38" s="148"/>
      <c r="J38" s="148"/>
      <c r="K38" s="148"/>
      <c r="L38" s="148"/>
    </row>
    <row r="39" spans="1:13">
      <c r="A39" s="77">
        <v>1</v>
      </c>
      <c r="B39" s="289"/>
      <c r="C39" s="290"/>
      <c r="D39" s="163">
        <v>0</v>
      </c>
      <c r="E39" s="163">
        <v>0</v>
      </c>
      <c r="F39" s="146" t="str">
        <f>IF(E39&gt;0,(IFERROR(VLOOKUP(E10,'VLOOKUP 2'!$A$28:$B$34,2,FALSE),"")),"")</f>
        <v/>
      </c>
      <c r="G39" s="291">
        <f>SUM(D39:E39)</f>
        <v>0</v>
      </c>
      <c r="H39" s="292"/>
      <c r="I39" s="174"/>
      <c r="J39" s="174"/>
      <c r="K39" s="174"/>
      <c r="L39" s="174"/>
    </row>
    <row r="40" spans="1:13">
      <c r="A40" s="77">
        <v>2</v>
      </c>
      <c r="B40" s="289"/>
      <c r="C40" s="290"/>
      <c r="D40" s="163">
        <v>0</v>
      </c>
      <c r="E40" s="163">
        <v>0</v>
      </c>
      <c r="F40" s="146" t="str">
        <f>IF(E40&gt;0,(IFERROR(VLOOKUP(E10,'VLOOKUP 2'!$A$28:$B$34,2,FALSE),"")),"")</f>
        <v/>
      </c>
      <c r="G40" s="291">
        <f t="shared" ref="G40:G46" si="0">SUM(D40:E40)</f>
        <v>0</v>
      </c>
      <c r="H40" s="292"/>
    </row>
    <row r="41" spans="1:13">
      <c r="A41" s="77">
        <v>3</v>
      </c>
      <c r="B41" s="289"/>
      <c r="C41" s="290"/>
      <c r="D41" s="163">
        <v>0</v>
      </c>
      <c r="E41" s="163">
        <v>0</v>
      </c>
      <c r="F41" s="146" t="str">
        <f>IF(E41&gt;0,(IFERROR(VLOOKUP(E10,'VLOOKUP 2'!$A$28:$B$34,2,FALSE),"")),"")</f>
        <v/>
      </c>
      <c r="G41" s="291">
        <f t="shared" si="0"/>
        <v>0</v>
      </c>
      <c r="H41" s="292"/>
    </row>
    <row r="42" spans="1:13">
      <c r="A42" s="77">
        <v>4</v>
      </c>
      <c r="B42" s="289"/>
      <c r="C42" s="290"/>
      <c r="D42" s="163">
        <v>0</v>
      </c>
      <c r="E42" s="163">
        <v>0</v>
      </c>
      <c r="F42" s="146" t="str">
        <f>IF(E42&gt;0,(IFERROR(VLOOKUP(E10,'VLOOKUP 2'!$A$28:$B$34,2,FALSE),"")),"")</f>
        <v/>
      </c>
      <c r="G42" s="291">
        <f t="shared" si="0"/>
        <v>0</v>
      </c>
      <c r="H42" s="292"/>
    </row>
    <row r="43" spans="1:13">
      <c r="A43" s="77">
        <v>5</v>
      </c>
      <c r="B43" s="289"/>
      <c r="C43" s="290"/>
      <c r="D43" s="163">
        <v>0</v>
      </c>
      <c r="E43" s="163">
        <v>0</v>
      </c>
      <c r="F43" s="146" t="str">
        <f>IF(E43&gt;0,(IFERROR(VLOOKUP(E10,'VLOOKUP 2'!$A$28:$B$34,2,FALSE),"")),"")</f>
        <v/>
      </c>
      <c r="G43" s="291">
        <f t="shared" si="0"/>
        <v>0</v>
      </c>
      <c r="H43" s="292"/>
    </row>
    <row r="44" spans="1:13">
      <c r="A44" s="77">
        <v>6</v>
      </c>
      <c r="B44" s="289"/>
      <c r="C44" s="290"/>
      <c r="D44" s="163">
        <v>0</v>
      </c>
      <c r="E44" s="163">
        <v>0</v>
      </c>
      <c r="F44" s="146" t="str">
        <f>IF(E44&gt;0,(IFERROR(VLOOKUP(E10,'VLOOKUP 2'!$A$28:$B$34,2,FALSE),"")),"")</f>
        <v/>
      </c>
      <c r="G44" s="291">
        <f t="shared" si="0"/>
        <v>0</v>
      </c>
      <c r="H44" s="292"/>
    </row>
    <row r="45" spans="1:13">
      <c r="A45" s="77">
        <v>7</v>
      </c>
      <c r="B45" s="289"/>
      <c r="C45" s="290"/>
      <c r="D45" s="163">
        <v>0</v>
      </c>
      <c r="E45" s="163">
        <v>0</v>
      </c>
      <c r="F45" s="146" t="str">
        <f>IF(E45&gt;0,(IFERROR(VLOOKUP(E10,'VLOOKUP 2'!$A$28:$B$34,2,FALSE),"")),"")</f>
        <v/>
      </c>
      <c r="G45" s="291">
        <f t="shared" si="0"/>
        <v>0</v>
      </c>
      <c r="H45" s="292"/>
    </row>
    <row r="46" spans="1:13">
      <c r="A46" s="77">
        <v>8</v>
      </c>
      <c r="B46" s="295"/>
      <c r="C46" s="296"/>
      <c r="D46" s="164">
        <v>0</v>
      </c>
      <c r="E46" s="164">
        <v>0</v>
      </c>
      <c r="F46" s="147" t="str">
        <f>IF(E46&gt;0,(IFERROR(VLOOKUP(E10,'VLOOKUP 2'!$A$28:$B$34,2,FALSE),"")),"")</f>
        <v/>
      </c>
      <c r="G46" s="297">
        <f t="shared" si="0"/>
        <v>0</v>
      </c>
      <c r="H46" s="298"/>
    </row>
    <row r="47" spans="1:13">
      <c r="A47" s="78"/>
      <c r="B47" s="299" t="s">
        <v>48</v>
      </c>
      <c r="C47" s="299"/>
      <c r="D47" s="299"/>
      <c r="E47" s="299"/>
      <c r="F47" s="299"/>
      <c r="G47" s="38" t="s">
        <v>49</v>
      </c>
      <c r="H47" s="79">
        <f>SUMIF($F$39:$F$46,"",$D$39:$D$46)+SUMIF($F$39:$F$46,"",$E$39:$E$46)+SUMIF(F39:F46,"No",G39:H46)</f>
        <v>0</v>
      </c>
    </row>
    <row r="48" spans="1:13">
      <c r="A48" s="80"/>
      <c r="B48" s="38"/>
      <c r="C48" s="38"/>
      <c r="D48" s="38"/>
      <c r="E48" s="38"/>
      <c r="F48" s="38" t="s">
        <v>50</v>
      </c>
      <c r="G48" s="38" t="s">
        <v>51</v>
      </c>
      <c r="H48" s="79">
        <f>SUMIF($F$39:$F$46,"Yes",$D$39:$D$46)+SUMIF($F$39:$F$46,"Yes",$E$39:$E$46)</f>
        <v>0</v>
      </c>
    </row>
    <row r="49" spans="1:8">
      <c r="A49" s="80"/>
      <c r="B49" s="38"/>
      <c r="C49" s="38"/>
      <c r="D49" s="38"/>
      <c r="E49" s="38"/>
      <c r="F49" s="38"/>
      <c r="G49" s="38"/>
      <c r="H49" s="81"/>
    </row>
    <row r="50" spans="1:8" ht="14.25" customHeight="1">
      <c r="A50" s="300" t="str">
        <f>$B$47</f>
        <v>Monthly total income for all occupants that do not have shelter component</v>
      </c>
      <c r="B50" s="301"/>
      <c r="C50" s="301"/>
      <c r="D50" s="82">
        <f>$H$47</f>
        <v>0</v>
      </c>
      <c r="E50" s="5" t="s">
        <v>49</v>
      </c>
      <c r="F50" s="5"/>
      <c r="G50" s="5"/>
      <c r="H50" s="6"/>
    </row>
    <row r="51" spans="1:8">
      <c r="A51" s="64" t="s">
        <v>17</v>
      </c>
      <c r="B51" s="5"/>
      <c r="C51" s="83"/>
      <c r="D51" s="84">
        <f>$H$12</f>
        <v>0</v>
      </c>
      <c r="E51" s="5" t="s">
        <v>52</v>
      </c>
      <c r="F51" s="5"/>
      <c r="G51" s="5"/>
      <c r="H51" s="6"/>
    </row>
    <row r="52" spans="1:8">
      <c r="A52" s="37" t="s">
        <v>53</v>
      </c>
      <c r="B52" s="5"/>
      <c r="C52" s="38" t="s">
        <v>54</v>
      </c>
      <c r="D52" s="85">
        <f>D50*D51</f>
        <v>0</v>
      </c>
      <c r="E52" s="5"/>
      <c r="F52" s="5"/>
      <c r="G52" s="5"/>
      <c r="H52" s="6"/>
    </row>
    <row r="53" spans="1:8" ht="15" thickBot="1">
      <c r="A53" s="86"/>
      <c r="B53" s="87"/>
      <c r="C53" s="87"/>
      <c r="D53" s="59"/>
      <c r="E53" s="59"/>
      <c r="F53" s="59"/>
      <c r="G53" s="59"/>
      <c r="H53" s="60"/>
    </row>
    <row r="54" spans="1:8">
      <c r="A54" s="302" t="s">
        <v>55</v>
      </c>
      <c r="B54" s="303"/>
      <c r="C54" s="303"/>
      <c r="D54" s="303"/>
      <c r="E54" s="303"/>
      <c r="F54" s="303"/>
      <c r="G54" s="88" t="str">
        <f>IF(H48&gt;0,"TO BE COMPLETED","LEAVE SECTION BLANK")</f>
        <v>LEAVE SECTION BLANK</v>
      </c>
      <c r="H54" s="177"/>
    </row>
    <row r="55" spans="1:8" ht="25.5" customHeight="1">
      <c r="A55" s="89"/>
      <c r="B55" s="285" t="s">
        <v>43</v>
      </c>
      <c r="C55" s="286"/>
      <c r="D55" s="76" t="s">
        <v>56</v>
      </c>
      <c r="E55" s="293" t="s">
        <v>57</v>
      </c>
      <c r="F55" s="294"/>
      <c r="G55" s="5"/>
      <c r="H55" s="6"/>
    </row>
    <row r="56" spans="1:8">
      <c r="A56" s="77">
        <v>1</v>
      </c>
      <c r="B56" s="304" t="str">
        <f>IF(F39="Yes",B39,"")</f>
        <v/>
      </c>
      <c r="C56" s="305"/>
      <c r="D56" s="165"/>
      <c r="E56" s="306">
        <v>0</v>
      </c>
      <c r="F56" s="307"/>
      <c r="G56" s="5"/>
      <c r="H56" s="6"/>
    </row>
    <row r="57" spans="1:8">
      <c r="A57" s="77">
        <v>2</v>
      </c>
      <c r="B57" s="304" t="str">
        <f>IF(F40="Yes",B40,"")</f>
        <v/>
      </c>
      <c r="C57" s="305"/>
      <c r="D57" s="165"/>
      <c r="E57" s="306">
        <v>0</v>
      </c>
      <c r="F57" s="307"/>
      <c r="G57" s="5"/>
      <c r="H57" s="6"/>
    </row>
    <row r="58" spans="1:8">
      <c r="A58" s="77">
        <v>3</v>
      </c>
      <c r="B58" s="304" t="str">
        <f t="shared" ref="B58:B63" si="1">IF(F41="Yes",B41,"")</f>
        <v/>
      </c>
      <c r="C58" s="305"/>
      <c r="D58" s="165"/>
      <c r="E58" s="306">
        <v>0</v>
      </c>
      <c r="F58" s="307"/>
      <c r="G58" s="5"/>
      <c r="H58" s="6"/>
    </row>
    <row r="59" spans="1:8">
      <c r="A59" s="77">
        <v>4</v>
      </c>
      <c r="B59" s="304" t="str">
        <f t="shared" si="1"/>
        <v/>
      </c>
      <c r="C59" s="305"/>
      <c r="D59" s="165"/>
      <c r="E59" s="306">
        <v>0</v>
      </c>
      <c r="F59" s="307"/>
      <c r="G59" s="5"/>
      <c r="H59" s="6"/>
    </row>
    <row r="60" spans="1:8">
      <c r="A60" s="77">
        <v>5</v>
      </c>
      <c r="B60" s="304" t="str">
        <f t="shared" si="1"/>
        <v/>
      </c>
      <c r="C60" s="305"/>
      <c r="D60" s="165"/>
      <c r="E60" s="306">
        <v>0</v>
      </c>
      <c r="F60" s="307"/>
      <c r="G60" s="5"/>
      <c r="H60" s="6"/>
    </row>
    <row r="61" spans="1:8">
      <c r="A61" s="77">
        <v>6</v>
      </c>
      <c r="B61" s="304" t="str">
        <f t="shared" si="1"/>
        <v/>
      </c>
      <c r="C61" s="305"/>
      <c r="D61" s="165"/>
      <c r="E61" s="306">
        <v>0</v>
      </c>
      <c r="F61" s="307"/>
      <c r="G61" s="5"/>
      <c r="H61" s="6"/>
    </row>
    <row r="62" spans="1:8">
      <c r="A62" s="77">
        <v>7</v>
      </c>
      <c r="B62" s="304" t="str">
        <f t="shared" si="1"/>
        <v/>
      </c>
      <c r="C62" s="305"/>
      <c r="D62" s="165"/>
      <c r="E62" s="306">
        <v>0</v>
      </c>
      <c r="F62" s="307"/>
      <c r="G62" s="5"/>
      <c r="H62" s="6"/>
    </row>
    <row r="63" spans="1:8">
      <c r="A63" s="78">
        <v>8</v>
      </c>
      <c r="B63" s="304" t="str">
        <f t="shared" si="1"/>
        <v/>
      </c>
      <c r="C63" s="305"/>
      <c r="D63" s="166"/>
      <c r="E63" s="308">
        <v>0</v>
      </c>
      <c r="F63" s="309"/>
      <c r="G63" s="5"/>
      <c r="H63" s="6"/>
    </row>
    <row r="64" spans="1:8">
      <c r="A64" s="80"/>
      <c r="B64" s="41"/>
      <c r="C64" s="41"/>
      <c r="D64" s="38" t="s">
        <v>58</v>
      </c>
      <c r="E64" s="38" t="s">
        <v>59</v>
      </c>
      <c r="F64" s="90">
        <f>SUM(E56:F63)</f>
        <v>0</v>
      </c>
      <c r="G64" s="5"/>
      <c r="H64" s="6"/>
    </row>
    <row r="65" spans="1:8">
      <c r="A65" s="80"/>
      <c r="B65" s="38"/>
      <c r="C65" s="38"/>
      <c r="D65" s="38"/>
      <c r="E65" s="5"/>
      <c r="F65" s="38"/>
      <c r="G65" s="5"/>
      <c r="H65" s="6"/>
    </row>
    <row r="66" spans="1:8" ht="14.25" customHeight="1">
      <c r="A66" s="310" t="s">
        <v>60</v>
      </c>
      <c r="B66" s="311"/>
      <c r="C66" s="167"/>
      <c r="D66" s="167"/>
      <c r="E66" s="152"/>
      <c r="F66" s="167"/>
      <c r="G66" s="168"/>
      <c r="H66" s="6"/>
    </row>
    <row r="67" spans="1:8">
      <c r="A67" s="310"/>
      <c r="B67" s="311"/>
      <c r="C67" s="167"/>
      <c r="D67" s="167"/>
      <c r="E67" s="152"/>
      <c r="F67" s="167"/>
      <c r="G67" s="152"/>
      <c r="H67" s="6"/>
    </row>
    <row r="68" spans="1:8" ht="30" customHeight="1">
      <c r="A68" s="314" t="str">
        <f>IF(F64&gt;0,VLOOKUP(E10,'VLOOKUP 2'!A39:B47,2,FALSE),"")</f>
        <v/>
      </c>
      <c r="B68" s="315"/>
      <c r="C68" s="38"/>
      <c r="D68" s="38"/>
      <c r="E68" s="5"/>
      <c r="F68" s="38"/>
      <c r="G68" s="5"/>
      <c r="H68" s="6"/>
    </row>
    <row r="69" spans="1:8">
      <c r="A69" s="37"/>
      <c r="B69" s="91" t="s">
        <v>57</v>
      </c>
      <c r="C69" s="38" t="s">
        <v>59</v>
      </c>
      <c r="D69" s="92">
        <f>F64</f>
        <v>0</v>
      </c>
      <c r="E69" s="5"/>
      <c r="F69" s="91"/>
      <c r="G69" s="38"/>
      <c r="H69" s="79"/>
    </row>
    <row r="70" spans="1:8">
      <c r="A70" s="37"/>
      <c r="B70" s="91" t="s">
        <v>61</v>
      </c>
      <c r="C70" s="93" t="s">
        <v>62</v>
      </c>
      <c r="D70" s="92">
        <f>IFERROR('VLOOKUP 2'!C22,0)</f>
        <v>0</v>
      </c>
      <c r="E70" s="54"/>
      <c r="F70" s="91"/>
      <c r="G70" s="93"/>
      <c r="H70" s="94"/>
    </row>
    <row r="71" spans="1:8">
      <c r="A71" s="37"/>
      <c r="B71" s="91"/>
      <c r="C71" s="93"/>
      <c r="D71" s="95"/>
      <c r="E71" s="96"/>
      <c r="F71" s="5"/>
      <c r="G71" s="5"/>
      <c r="H71" s="6"/>
    </row>
    <row r="72" spans="1:8">
      <c r="A72" s="97" t="s">
        <v>63</v>
      </c>
      <c r="B72" s="169"/>
      <c r="C72" s="93" t="s">
        <v>62</v>
      </c>
      <c r="D72" s="170">
        <v>0</v>
      </c>
      <c r="E72" s="43" t="s">
        <v>64</v>
      </c>
      <c r="F72" s="91"/>
      <c r="G72" s="93"/>
      <c r="H72" s="94"/>
    </row>
    <row r="73" spans="1:8">
      <c r="A73" s="37"/>
      <c r="B73" s="38" t="s">
        <v>65</v>
      </c>
      <c r="C73" s="38" t="s">
        <v>66</v>
      </c>
      <c r="D73" s="98">
        <f>D69-D70-D72</f>
        <v>0</v>
      </c>
      <c r="E73" s="5"/>
      <c r="F73" s="5"/>
      <c r="G73" s="38"/>
      <c r="H73" s="79"/>
    </row>
    <row r="74" spans="1:8">
      <c r="A74" s="37"/>
      <c r="B74" s="38"/>
      <c r="C74" s="38"/>
      <c r="D74" s="98"/>
      <c r="E74" s="5"/>
      <c r="F74" s="5"/>
      <c r="G74" s="38"/>
      <c r="H74" s="79"/>
    </row>
    <row r="75" spans="1:8">
      <c r="A75" s="37" t="s">
        <v>67</v>
      </c>
      <c r="B75" s="38"/>
      <c r="C75" s="38" t="s">
        <v>51</v>
      </c>
      <c r="D75" s="92">
        <f>SUMIF($F$39:$F$46,"Yes",$D$39:$D$46)+SUMIF($F$39:$F$46,"Yes",$E$39:$E$46)</f>
        <v>0</v>
      </c>
      <c r="E75" s="5"/>
      <c r="F75" s="5"/>
      <c r="G75" s="38"/>
      <c r="H75" s="79"/>
    </row>
    <row r="76" spans="1:8">
      <c r="A76" s="37" t="s">
        <v>17</v>
      </c>
      <c r="B76" s="38"/>
      <c r="C76" s="38"/>
      <c r="D76" s="99">
        <f>H12</f>
        <v>0</v>
      </c>
      <c r="E76" s="5" t="s">
        <v>68</v>
      </c>
      <c r="F76" s="5"/>
      <c r="G76" s="38"/>
      <c r="H76" s="79"/>
    </row>
    <row r="77" spans="1:8">
      <c r="A77" s="64" t="s">
        <v>69</v>
      </c>
      <c r="B77" s="38"/>
      <c r="C77" s="38" t="s">
        <v>70</v>
      </c>
      <c r="D77" s="85">
        <f>D75*D76</f>
        <v>0</v>
      </c>
      <c r="E77" s="5"/>
      <c r="F77" s="5"/>
      <c r="G77" s="38"/>
      <c r="H77" s="79"/>
    </row>
    <row r="78" spans="1:8">
      <c r="A78" s="64"/>
      <c r="B78" s="38"/>
      <c r="C78" s="38"/>
      <c r="D78" s="100"/>
      <c r="E78" s="5"/>
      <c r="F78" s="5"/>
      <c r="G78" s="38"/>
      <c r="H78" s="79"/>
    </row>
    <row r="79" spans="1:8">
      <c r="A79" s="64" t="s">
        <v>69</v>
      </c>
      <c r="B79" s="38"/>
      <c r="C79" s="101" t="s">
        <v>71</v>
      </c>
      <c r="D79" s="98">
        <f>MAX(D73,D77)</f>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16" t="s">
        <v>73</v>
      </c>
      <c r="B82" s="317"/>
      <c r="C82" s="317"/>
      <c r="D82" s="317"/>
      <c r="E82" s="317"/>
      <c r="F82" s="317"/>
      <c r="G82" s="317"/>
      <c r="H82" s="318"/>
    </row>
    <row r="83" spans="1:8">
      <c r="A83" s="37"/>
      <c r="B83" s="49"/>
      <c r="C83" s="27"/>
      <c r="D83" s="107"/>
      <c r="E83" s="45"/>
      <c r="F83" s="45"/>
      <c r="G83" s="45"/>
      <c r="H83" s="108"/>
    </row>
    <row r="84" spans="1:8">
      <c r="A84" s="109" t="s">
        <v>74</v>
      </c>
      <c r="B84" s="49"/>
      <c r="C84" s="27"/>
      <c r="D84" s="110">
        <f>D79+D52</f>
        <v>0</v>
      </c>
      <c r="E84" s="5" t="s">
        <v>75</v>
      </c>
      <c r="F84" s="319" t="str">
        <f>(IF(COUNTIF($F$39:$F$46,"Yes")&gt;(COUNTIF($E$56:$F$63,"&gt;0")),"ERROR - COMPLETE SECTION C. MISSING SHELTER INFO.",""))</f>
        <v/>
      </c>
      <c r="G84" s="319"/>
      <c r="H84" s="320"/>
    </row>
    <row r="85" spans="1:8">
      <c r="A85" s="33"/>
      <c r="B85" s="43"/>
      <c r="C85" s="43"/>
      <c r="D85" s="111"/>
      <c r="E85" s="5"/>
      <c r="F85" s="319"/>
      <c r="G85" s="319"/>
      <c r="H85" s="320"/>
    </row>
    <row r="86" spans="1:8" ht="14.25" customHeight="1">
      <c r="A86" s="321" t="s">
        <v>109</v>
      </c>
      <c r="B86" s="91" t="s">
        <v>77</v>
      </c>
      <c r="C86" s="93" t="s">
        <v>62</v>
      </c>
      <c r="D86" s="145" t="str">
        <f>IFERROR(IF('VLOOKUP 2'!J4=FALSE,(VLOOKUP('VLOOKUP 2'!$B$1,'Utility and Services Table'!$A:$D,2,FALSE)),"0"),"")</f>
        <v/>
      </c>
      <c r="E86" s="96"/>
      <c r="F86" s="5"/>
      <c r="G86" s="5"/>
      <c r="H86" s="6"/>
    </row>
    <row r="87" spans="1:8">
      <c r="A87" s="321"/>
      <c r="B87" s="91" t="s">
        <v>78</v>
      </c>
      <c r="C87" s="93" t="s">
        <v>62</v>
      </c>
      <c r="D87" s="145" t="str">
        <f>IFERROR(IF('VLOOKUP 2'!J5=FALSE,(VLOOKUP('VLOOKUP 2'!$B$1,'Utility and Services Table'!$A:$D,4,FALSE)),"0"),"")</f>
        <v/>
      </c>
      <c r="E87" s="96"/>
      <c r="F87" s="5"/>
      <c r="G87" s="5"/>
      <c r="H87" s="6"/>
    </row>
    <row r="88" spans="1:8">
      <c r="A88" s="37"/>
      <c r="B88" s="91"/>
      <c r="C88" s="93"/>
      <c r="D88" s="112"/>
      <c r="E88" s="96"/>
      <c r="F88" s="5"/>
      <c r="G88" s="5"/>
      <c r="H88" s="6"/>
    </row>
    <row r="89" spans="1:8">
      <c r="A89" s="37"/>
      <c r="B89" s="91" t="s">
        <v>79</v>
      </c>
      <c r="C89" s="93" t="s">
        <v>80</v>
      </c>
      <c r="D89" s="145" t="str">
        <f>IFERROR(IF('VLOOKUP 2'!J6=TRUE,(VLOOKUP('VLOOKUP 2'!$B$1,'Utility and Services Table'!$A:$D,3,FALSE)),"0"),"")</f>
        <v>0</v>
      </c>
      <c r="E89" s="96"/>
      <c r="F89" s="5"/>
      <c r="G89" s="5"/>
      <c r="H89" s="6"/>
    </row>
    <row r="90" spans="1:8">
      <c r="A90" s="24" t="s">
        <v>81</v>
      </c>
      <c r="B90" s="5"/>
      <c r="C90" s="38" t="s">
        <v>82</v>
      </c>
      <c r="D90" s="173" t="str">
        <f>IFERROR(D84-D86-D87+D89,"ERROR - Complete General Information Section")</f>
        <v>ERROR - Complete General Information Section</v>
      </c>
      <c r="E90" s="5"/>
      <c r="F90" s="113"/>
      <c r="G90" s="5"/>
      <c r="H90" s="6"/>
    </row>
    <row r="91" spans="1:8" ht="15" thickBot="1">
      <c r="A91" s="24"/>
      <c r="B91" s="5"/>
      <c r="C91" s="38"/>
      <c r="D91" s="114"/>
      <c r="E91" s="5"/>
      <c r="F91" s="113"/>
      <c r="G91" s="5"/>
      <c r="H91" s="6"/>
    </row>
    <row r="92" spans="1:8" ht="15" thickBot="1">
      <c r="A92" s="276" t="s">
        <v>83</v>
      </c>
      <c r="B92" s="277"/>
      <c r="C92" s="277"/>
      <c r="D92" s="277"/>
      <c r="E92" s="277"/>
      <c r="F92" s="277"/>
      <c r="G92" s="277"/>
      <c r="H92" s="278"/>
    </row>
    <row r="93" spans="1:8">
      <c r="A93" s="24"/>
      <c r="B93" s="5"/>
      <c r="C93" s="38"/>
      <c r="D93" s="114"/>
      <c r="E93" s="5"/>
      <c r="F93" s="113"/>
      <c r="G93" s="5"/>
      <c r="H93" s="6"/>
    </row>
    <row r="94" spans="1:8">
      <c r="A94" s="109" t="s">
        <v>33</v>
      </c>
      <c r="B94" s="5"/>
      <c r="C94" s="38"/>
      <c r="D94" s="114">
        <f>B12</f>
        <v>0</v>
      </c>
      <c r="E94" s="5"/>
      <c r="F94" s="113"/>
      <c r="G94" s="5"/>
      <c r="H94" s="6"/>
    </row>
    <row r="95" spans="1:8">
      <c r="A95" s="109"/>
      <c r="B95" s="5"/>
      <c r="C95" s="115"/>
      <c r="D95" s="116"/>
      <c r="E95" s="5"/>
      <c r="F95" s="113"/>
      <c r="G95" s="5"/>
      <c r="H95" s="6"/>
    </row>
    <row r="96" spans="1:8">
      <c r="A96" s="117" t="s">
        <v>84</v>
      </c>
      <c r="B96" s="91" t="s">
        <v>77</v>
      </c>
      <c r="C96" s="118" t="s">
        <v>62</v>
      </c>
      <c r="D96" s="145" t="str">
        <f>IFERROR(VLOOKUP('VLOOKUP 2'!$B$1,'Utility and Services Table'!$A:$D,2,FALSE),"")</f>
        <v/>
      </c>
      <c r="E96" s="5"/>
      <c r="F96" s="113"/>
      <c r="G96" s="5"/>
      <c r="H96" s="6"/>
    </row>
    <row r="97" spans="1:11">
      <c r="A97" s="64"/>
      <c r="B97" s="91" t="s">
        <v>78</v>
      </c>
      <c r="C97" s="118" t="s">
        <v>62</v>
      </c>
      <c r="D97" s="145" t="str">
        <f>IFERROR(VLOOKUP('VLOOKUP 2'!$B$1,'Utility and Services Table'!$A:$D,4,FALSE),"")</f>
        <v/>
      </c>
      <c r="E97" s="5"/>
      <c r="F97" s="113"/>
      <c r="G97" s="5"/>
      <c r="H97" s="6"/>
    </row>
    <row r="98" spans="1:11">
      <c r="A98" s="64"/>
      <c r="B98" s="91"/>
      <c r="C98" s="118"/>
      <c r="D98" s="145"/>
      <c r="E98" s="5"/>
      <c r="F98" s="113"/>
      <c r="G98" s="5"/>
      <c r="H98" s="6"/>
    </row>
    <row r="99" spans="1:11">
      <c r="A99" s="24"/>
      <c r="B99" s="91" t="s">
        <v>79</v>
      </c>
      <c r="C99" s="118" t="s">
        <v>62</v>
      </c>
      <c r="D99" s="145" t="str">
        <f>IFERROR(IF('VLOOKUP 2'!J6=TRUE,(VLOOKUP('VLOOKUP 2'!$B$1,'Utility and Services Table'!$A:$D,3,FALSE)),"0"),"")</f>
        <v>0</v>
      </c>
      <c r="E99" s="5"/>
      <c r="F99" s="113"/>
      <c r="G99" s="5"/>
      <c r="H99" s="6"/>
    </row>
    <row r="100" spans="1:11" ht="7" customHeight="1">
      <c r="A100" s="24"/>
      <c r="B100" s="91"/>
      <c r="C100" s="118"/>
      <c r="D100" s="114"/>
      <c r="E100" s="322" t="str">
        <f>IF(D101&lt;=I35,"","If lower than Adjustment for Services in A, the rule of a maximum of 20% of your full occupancy charge to services rule was applied.")</f>
        <v/>
      </c>
      <c r="F100" s="322"/>
      <c r="G100" s="322"/>
      <c r="H100" s="323"/>
    </row>
    <row r="101" spans="1:11" ht="23.5" customHeight="1">
      <c r="A101" s="24"/>
      <c r="B101" s="91" t="s">
        <v>85</v>
      </c>
      <c r="C101" s="118" t="s">
        <v>62</v>
      </c>
      <c r="D101" s="114">
        <f>IF(SUM(B23+C23+D23+E23+F23+H23)&gt;B12*0.2,B12*0.2,SUM(B23+C23+D23+E23+F23+H23))</f>
        <v>0</v>
      </c>
      <c r="E101" s="322"/>
      <c r="F101" s="322"/>
      <c r="G101" s="322"/>
      <c r="H101" s="323"/>
    </row>
    <row r="102" spans="1:11">
      <c r="A102" s="24"/>
      <c r="B102" s="91" t="s">
        <v>86</v>
      </c>
      <c r="C102" s="118" t="s">
        <v>62</v>
      </c>
      <c r="D102" s="114">
        <f>IF(B28="Yes",B26,0)</f>
        <v>0</v>
      </c>
      <c r="E102" s="119"/>
      <c r="F102" s="119"/>
      <c r="G102" s="119"/>
      <c r="H102" s="120"/>
    </row>
    <row r="103" spans="1:11">
      <c r="A103" s="24"/>
      <c r="B103" s="180"/>
      <c r="C103" s="118"/>
      <c r="D103" s="114"/>
      <c r="E103" s="5"/>
      <c r="F103" s="113"/>
      <c r="G103" s="5"/>
      <c r="H103" s="6"/>
    </row>
    <row r="104" spans="1:11">
      <c r="A104" s="127" t="s">
        <v>87</v>
      </c>
      <c r="B104" s="91"/>
      <c r="C104" s="101" t="s">
        <v>88</v>
      </c>
      <c r="D104" s="114" t="str">
        <f>IFERROR(D94-D101-D102-D96-D97-D99, "ERROR - Complete General Information Section")</f>
        <v>ERROR - Complete General Information Section</v>
      </c>
      <c r="E104" s="5"/>
      <c r="F104" s="113"/>
      <c r="G104" s="5"/>
      <c r="H104" s="6"/>
    </row>
    <row r="105" spans="1:11">
      <c r="A105" s="24" t="s">
        <v>89</v>
      </c>
      <c r="B105" s="5"/>
      <c r="C105" s="38" t="s">
        <v>90</v>
      </c>
      <c r="D105" s="114" t="str">
        <f>IFERROR(D104*0.25, "")</f>
        <v/>
      </c>
      <c r="E105" s="5" t="s">
        <v>91</v>
      </c>
      <c r="F105" s="113"/>
      <c r="G105" s="5"/>
      <c r="H105" s="6"/>
    </row>
    <row r="106" spans="1:11" ht="15" thickBot="1">
      <c r="A106" s="5"/>
      <c r="B106" s="5"/>
      <c r="C106" s="5"/>
      <c r="D106" s="5"/>
      <c r="E106" s="5"/>
      <c r="F106" s="5"/>
      <c r="G106" s="5"/>
      <c r="H106" s="6"/>
    </row>
    <row r="107" spans="1:11" ht="15" thickBot="1">
      <c r="A107" s="276" t="s">
        <v>92</v>
      </c>
      <c r="B107" s="277"/>
      <c r="C107" s="277"/>
      <c r="D107" s="277"/>
      <c r="E107" s="277"/>
      <c r="F107" s="277"/>
      <c r="G107" s="277"/>
      <c r="H107" s="278"/>
      <c r="K107" s="175"/>
    </row>
    <row r="108" spans="1:11">
      <c r="A108" s="61"/>
      <c r="B108" s="62"/>
      <c r="C108" s="62"/>
      <c r="D108" s="62"/>
      <c r="E108" s="62"/>
      <c r="F108" s="62"/>
      <c r="G108" s="62"/>
      <c r="H108" s="63"/>
    </row>
    <row r="109" spans="1:11">
      <c r="A109" s="37" t="s">
        <v>93</v>
      </c>
      <c r="B109" s="5"/>
      <c r="C109" s="5"/>
      <c r="D109" s="66">
        <f>$C$35</f>
        <v>0</v>
      </c>
      <c r="E109" s="5" t="s">
        <v>94</v>
      </c>
      <c r="F109" s="5"/>
      <c r="G109" s="5"/>
      <c r="H109" s="6"/>
    </row>
    <row r="110" spans="1:11">
      <c r="A110" s="37" t="s">
        <v>95</v>
      </c>
      <c r="B110" s="5"/>
      <c r="C110" s="93" t="s">
        <v>62</v>
      </c>
      <c r="D110" s="66">
        <f>MAX(D90,D105)</f>
        <v>0</v>
      </c>
      <c r="E110" s="56" t="s">
        <v>96</v>
      </c>
      <c r="F110" s="5"/>
      <c r="G110" s="5"/>
      <c r="H110" s="6"/>
    </row>
    <row r="111" spans="1:11">
      <c r="A111" s="324" t="s">
        <v>97</v>
      </c>
      <c r="B111" s="325"/>
      <c r="C111" s="93" t="s">
        <v>62</v>
      </c>
      <c r="D111" s="171">
        <f>H18</f>
        <v>0</v>
      </c>
      <c r="E111" s="56" t="s">
        <v>98</v>
      </c>
      <c r="F111" s="5"/>
      <c r="G111" s="5"/>
      <c r="H111" s="6"/>
    </row>
    <row r="112" spans="1:11">
      <c r="A112" s="24" t="s">
        <v>99</v>
      </c>
      <c r="B112" s="5"/>
      <c r="C112" s="38" t="s">
        <v>100</v>
      </c>
      <c r="D112" s="121">
        <f>ROUND(MAX(D109-D110-D111,0), 0)</f>
        <v>0</v>
      </c>
      <c r="E112" s="5" t="s">
        <v>101</v>
      </c>
      <c r="F112" s="5"/>
      <c r="G112" s="5"/>
      <c r="H112" s="6"/>
    </row>
    <row r="113" spans="1:8" ht="15" thickBot="1">
      <c r="A113" s="24"/>
      <c r="B113" s="5"/>
      <c r="C113" s="91"/>
      <c r="D113" s="122"/>
      <c r="E113" s="31"/>
      <c r="F113" s="5"/>
      <c r="G113" s="5"/>
      <c r="H113" s="6"/>
    </row>
    <row r="114" spans="1:8" ht="15" thickBot="1">
      <c r="A114" s="276" t="s">
        <v>102</v>
      </c>
      <c r="B114" s="277"/>
      <c r="C114" s="277"/>
      <c r="D114" s="277"/>
      <c r="E114" s="277"/>
      <c r="F114" s="277"/>
      <c r="G114" s="277"/>
      <c r="H114" s="278"/>
    </row>
    <row r="115" spans="1:8">
      <c r="A115" s="61"/>
      <c r="B115" s="62"/>
      <c r="C115" s="62"/>
      <c r="D115" s="62"/>
      <c r="E115" s="62"/>
      <c r="F115" s="62"/>
      <c r="G115" s="62"/>
      <c r="H115" s="63"/>
    </row>
    <row r="116" spans="1:8">
      <c r="A116" s="37" t="s">
        <v>33</v>
      </c>
      <c r="B116" s="5"/>
      <c r="C116" s="5"/>
      <c r="D116" s="123">
        <f>$B$12</f>
        <v>0</v>
      </c>
      <c r="E116" s="5"/>
      <c r="F116" s="5"/>
      <c r="G116" s="5"/>
      <c r="H116" s="6"/>
    </row>
    <row r="117" spans="1:8">
      <c r="A117" s="64" t="s">
        <v>103</v>
      </c>
      <c r="B117" s="5"/>
      <c r="C117" s="93" t="s">
        <v>62</v>
      </c>
      <c r="D117" s="123">
        <f>D102</f>
        <v>0</v>
      </c>
      <c r="E117" s="5"/>
      <c r="F117" s="5"/>
      <c r="G117" s="5"/>
      <c r="H117" s="6"/>
    </row>
    <row r="118" spans="1:8">
      <c r="A118" s="37" t="s">
        <v>99</v>
      </c>
      <c r="B118" s="5"/>
      <c r="C118" s="93" t="s">
        <v>62</v>
      </c>
      <c r="D118" s="124">
        <f>$D$112</f>
        <v>0</v>
      </c>
      <c r="E118" s="5"/>
      <c r="F118" s="5"/>
      <c r="G118" s="5"/>
      <c r="H118" s="6"/>
    </row>
    <row r="119" spans="1:8">
      <c r="A119" s="24" t="s">
        <v>104</v>
      </c>
      <c r="B119" s="5"/>
      <c r="C119" s="38" t="s">
        <v>105</v>
      </c>
      <c r="D119" s="125">
        <f>ROUND((D116-D117)-D118, 0)</f>
        <v>0</v>
      </c>
      <c r="E119" s="5" t="s">
        <v>101</v>
      </c>
      <c r="F119" s="5"/>
      <c r="G119" s="5"/>
      <c r="H119" s="6"/>
    </row>
    <row r="120" spans="1:8">
      <c r="A120" s="37"/>
      <c r="B120" s="5"/>
      <c r="C120" s="93"/>
      <c r="D120" s="126"/>
      <c r="E120" s="5"/>
      <c r="F120" s="5"/>
      <c r="G120" s="5"/>
      <c r="H120" s="6"/>
    </row>
    <row r="121" spans="1:8">
      <c r="A121" s="37" t="s">
        <v>106</v>
      </c>
      <c r="B121" s="312"/>
      <c r="C121" s="313"/>
      <c r="D121" s="5"/>
      <c r="E121" s="91" t="s">
        <v>107</v>
      </c>
      <c r="F121" s="172"/>
      <c r="G121" s="5"/>
      <c r="H121" s="6"/>
    </row>
    <row r="122" spans="1:8">
      <c r="A122" s="37"/>
      <c r="B122" s="5"/>
      <c r="C122" s="5"/>
      <c r="D122" s="5"/>
      <c r="E122" s="91"/>
      <c r="F122" s="5"/>
      <c r="G122" s="5"/>
      <c r="H122" s="6"/>
    </row>
    <row r="123" spans="1:8">
      <c r="A123" s="37" t="s">
        <v>108</v>
      </c>
      <c r="B123" s="312"/>
      <c r="C123" s="313"/>
      <c r="D123" s="5"/>
      <c r="E123" s="91" t="s">
        <v>107</v>
      </c>
      <c r="F123" s="172"/>
      <c r="G123" s="5"/>
      <c r="H123" s="6"/>
    </row>
    <row r="124" spans="1:8" ht="15" thickBot="1">
      <c r="A124" s="57"/>
      <c r="B124" s="59"/>
      <c r="C124" s="59"/>
      <c r="D124" s="59"/>
      <c r="E124" s="59"/>
      <c r="F124" s="59"/>
      <c r="G124" s="59"/>
      <c r="H124" s="60"/>
    </row>
  </sheetData>
  <sheetProtection algorithmName="SHA-512" hashValue="IsmOTT3RfpKzzwb6xoOO8SSBqrPW3tQXBCTkFYb3bquCa7UYh2GQyAOcgOEZvfdV4V+rTxflodGi80LXNgh9xw==" saltValue="iodwhaoIBn7MUYw5bFvbOw==" spinCount="100000" sheet="1" selectLockedCells="1"/>
  <mergeCells count="58">
    <mergeCell ref="B121:C121"/>
    <mergeCell ref="B123:C123"/>
    <mergeCell ref="A86:A87"/>
    <mergeCell ref="A92:H92"/>
    <mergeCell ref="E100:H101"/>
    <mergeCell ref="A107:H107"/>
    <mergeCell ref="A111:B111"/>
    <mergeCell ref="A114:H114"/>
    <mergeCell ref="F84:H85"/>
    <mergeCell ref="B60:C60"/>
    <mergeCell ref="E60:F60"/>
    <mergeCell ref="B61:C61"/>
    <mergeCell ref="E61:F61"/>
    <mergeCell ref="B62:C62"/>
    <mergeCell ref="E62:F62"/>
    <mergeCell ref="B63:C63"/>
    <mergeCell ref="E63:F63"/>
    <mergeCell ref="A66:B67"/>
    <mergeCell ref="A68:B68"/>
    <mergeCell ref="A82:H82"/>
    <mergeCell ref="B57:C57"/>
    <mergeCell ref="E57:F57"/>
    <mergeCell ref="B58:C58"/>
    <mergeCell ref="E58:F58"/>
    <mergeCell ref="B59:C59"/>
    <mergeCell ref="E59:F59"/>
    <mergeCell ref="B56:C56"/>
    <mergeCell ref="E56:F56"/>
    <mergeCell ref="B44:C44"/>
    <mergeCell ref="G44:H44"/>
    <mergeCell ref="B45:C45"/>
    <mergeCell ref="G45:H45"/>
    <mergeCell ref="B46:C46"/>
    <mergeCell ref="G46:H46"/>
    <mergeCell ref="B47:F47"/>
    <mergeCell ref="A50:C50"/>
    <mergeCell ref="A54:F54"/>
    <mergeCell ref="B55:C55"/>
    <mergeCell ref="E55:F55"/>
    <mergeCell ref="B41:C41"/>
    <mergeCell ref="G41:H41"/>
    <mergeCell ref="B42:C42"/>
    <mergeCell ref="G42:H42"/>
    <mergeCell ref="B43:C43"/>
    <mergeCell ref="G43:H43"/>
    <mergeCell ref="B40:C40"/>
    <mergeCell ref="G40:H40"/>
    <mergeCell ref="A1:H1"/>
    <mergeCell ref="B2:D2"/>
    <mergeCell ref="A6:H6"/>
    <mergeCell ref="B7:F7"/>
    <mergeCell ref="A27:A28"/>
    <mergeCell ref="A30:H30"/>
    <mergeCell ref="A37:H37"/>
    <mergeCell ref="B38:C38"/>
    <mergeCell ref="G38:H38"/>
    <mergeCell ref="B39:C39"/>
    <mergeCell ref="G39:H39"/>
  </mergeCells>
  <conditionalFormatting sqref="G39:H46">
    <cfRule type="expression" priority="1">
      <formula>AND+$F$39:$F$46="Yes"</formula>
    </cfRule>
  </conditionalFormatting>
  <dataValidations count="1">
    <dataValidation type="list" allowBlank="1" showInputMessage="1" showErrorMessage="1" sqref="B28" xr:uid="{FD720D92-8092-4561-883A-2B6CD6137EE8}">
      <formula1>"Yes,No"</formula1>
    </dataValidation>
  </dataValidations>
  <pageMargins left="0.70866141732283472" right="0.70866141732283472" top="0.74803149606299213" bottom="0.74803149606299213" header="0.31496062992125984" footer="0.31496062992125984"/>
  <pageSetup scale="57" fitToHeight="0" pageOrder="overThenDown"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xdr:col>
                    <xdr:colOff>1022350</xdr:colOff>
                    <xdr:row>3</xdr:row>
                    <xdr:rowOff>12700</xdr:rowOff>
                  </from>
                  <to>
                    <xdr:col>2</xdr:col>
                    <xdr:colOff>793750</xdr:colOff>
                    <xdr:row>4</xdr:row>
                    <xdr:rowOff>31750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xdr:col>
                    <xdr:colOff>1250950</xdr:colOff>
                    <xdr:row>3</xdr:row>
                    <xdr:rowOff>12700</xdr:rowOff>
                  </from>
                  <to>
                    <xdr:col>3</xdr:col>
                    <xdr:colOff>1079500</xdr:colOff>
                    <xdr:row>4</xdr:row>
                    <xdr:rowOff>12700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xdr:col>
                    <xdr:colOff>31750</xdr:colOff>
                    <xdr:row>13</xdr:row>
                    <xdr:rowOff>0</xdr:rowOff>
                  </from>
                  <to>
                    <xdr:col>1</xdr:col>
                    <xdr:colOff>946150</xdr:colOff>
                    <xdr:row>14</xdr:row>
                    <xdr:rowOff>12700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xdr:col>
                    <xdr:colOff>774700</xdr:colOff>
                    <xdr:row>12</xdr:row>
                    <xdr:rowOff>184150</xdr:rowOff>
                  </from>
                  <to>
                    <xdr:col>2</xdr:col>
                    <xdr:colOff>241300</xdr:colOff>
                    <xdr:row>14</xdr:row>
                    <xdr:rowOff>12700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xdr:col>
                    <xdr:colOff>476250</xdr:colOff>
                    <xdr:row>12</xdr:row>
                    <xdr:rowOff>184150</xdr:rowOff>
                  </from>
                  <to>
                    <xdr:col>3</xdr:col>
                    <xdr:colOff>95250</xdr:colOff>
                    <xdr:row>14</xdr:row>
                    <xdr:rowOff>12700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3</xdr:col>
                    <xdr:colOff>381000</xdr:colOff>
                    <xdr:row>12</xdr:row>
                    <xdr:rowOff>184150</xdr:rowOff>
                  </from>
                  <to>
                    <xdr:col>3</xdr:col>
                    <xdr:colOff>1174750</xdr:colOff>
                    <xdr:row>14</xdr:row>
                    <xdr:rowOff>12700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3</xdr:col>
                    <xdr:colOff>1581150</xdr:colOff>
                    <xdr:row>12</xdr:row>
                    <xdr:rowOff>184150</xdr:rowOff>
                  </from>
                  <to>
                    <xdr:col>4</xdr:col>
                    <xdr:colOff>800100</xdr:colOff>
                    <xdr:row>14</xdr:row>
                    <xdr:rowOff>12700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6</xdr:col>
                    <xdr:colOff>0</xdr:colOff>
                    <xdr:row>12</xdr:row>
                    <xdr:rowOff>184150</xdr:rowOff>
                  </from>
                  <to>
                    <xdr:col>7</xdr:col>
                    <xdr:colOff>38100</xdr:colOff>
                    <xdr:row>14</xdr:row>
                    <xdr:rowOff>12700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2</xdr:col>
                    <xdr:colOff>381000</xdr:colOff>
                    <xdr:row>17</xdr:row>
                    <xdr:rowOff>0</xdr:rowOff>
                  </from>
                  <to>
                    <xdr:col>3</xdr:col>
                    <xdr:colOff>50800</xdr:colOff>
                    <xdr:row>18</xdr:row>
                    <xdr:rowOff>12700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6</xdr:col>
                    <xdr:colOff>31750</xdr:colOff>
                    <xdr:row>19</xdr:row>
                    <xdr:rowOff>0</xdr:rowOff>
                  </from>
                  <to>
                    <xdr:col>6</xdr:col>
                    <xdr:colOff>946150</xdr:colOff>
                    <xdr:row>20</xdr:row>
                    <xdr:rowOff>12700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3</xdr:col>
                    <xdr:colOff>31750</xdr:colOff>
                    <xdr:row>64</xdr:row>
                    <xdr:rowOff>165100</xdr:rowOff>
                  </from>
                  <to>
                    <xdr:col>3</xdr:col>
                    <xdr:colOff>1555750</xdr:colOff>
                    <xdr:row>66</xdr:row>
                    <xdr:rowOff>12700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28700" r:id="rId31" name="Option Button 28">
              <controlPr defaultSize="0" autoFill="0" autoLine="0" autoPict="0">
                <anchor moveWithCells="1">
                  <from>
                    <xdr:col>5</xdr:col>
                    <xdr:colOff>514350</xdr:colOff>
                    <xdr:row>65</xdr:row>
                    <xdr:rowOff>127000</xdr:rowOff>
                  </from>
                  <to>
                    <xdr:col>5</xdr:col>
                    <xdr:colOff>819150</xdr:colOff>
                    <xdr:row>67</xdr:row>
                    <xdr:rowOff>107950</xdr:rowOff>
                  </to>
                </anchor>
              </controlPr>
            </control>
          </mc:Choice>
        </mc:AlternateContent>
        <mc:AlternateContent xmlns:mc="http://schemas.openxmlformats.org/markup-compatibility/2006">
          <mc:Choice Requires="x14">
            <control shapeId="28701" r:id="rId32" name="Option Button 29">
              <controlPr defaultSize="0" autoFill="0" autoLine="0" autoPict="0">
                <anchor moveWithCells="1">
                  <from>
                    <xdr:col>5</xdr:col>
                    <xdr:colOff>831850</xdr:colOff>
                    <xdr:row>65</xdr:row>
                    <xdr:rowOff>127000</xdr:rowOff>
                  </from>
                  <to>
                    <xdr:col>5</xdr:col>
                    <xdr:colOff>1136650</xdr:colOff>
                    <xdr:row>67</xdr:row>
                    <xdr:rowOff>107950</xdr:rowOff>
                  </to>
                </anchor>
              </controlPr>
            </control>
          </mc:Choice>
        </mc:AlternateContent>
        <mc:AlternateContent xmlns:mc="http://schemas.openxmlformats.org/markup-compatibility/2006">
          <mc:Choice Requires="x14">
            <control shapeId="28702" r:id="rId33" name="Option Button 30">
              <controlPr defaultSize="0" autoFill="0" autoLine="0" autoPict="0">
                <anchor moveWithCells="1">
                  <from>
                    <xdr:col>5</xdr:col>
                    <xdr:colOff>1174750</xdr:colOff>
                    <xdr:row>65</xdr:row>
                    <xdr:rowOff>114300</xdr:rowOff>
                  </from>
                  <to>
                    <xdr:col>6</xdr:col>
                    <xdr:colOff>209550</xdr:colOff>
                    <xdr:row>67</xdr:row>
                    <xdr:rowOff>107950</xdr:rowOff>
                  </to>
                </anchor>
              </controlPr>
            </control>
          </mc:Choice>
        </mc:AlternateContent>
        <mc:AlternateContent xmlns:mc="http://schemas.openxmlformats.org/markup-compatibility/2006">
          <mc:Choice Requires="x14">
            <control shapeId="28703" r:id="rId34" name="Option Button 31">
              <controlPr defaultSize="0" autoFill="0" autoLine="0" autoPict="0">
                <anchor moveWithCells="1">
                  <from>
                    <xdr:col>6</xdr:col>
                    <xdr:colOff>336550</xdr:colOff>
                    <xdr:row>65</xdr:row>
                    <xdr:rowOff>127000</xdr:rowOff>
                  </from>
                  <to>
                    <xdr:col>6</xdr:col>
                    <xdr:colOff>641350</xdr:colOff>
                    <xdr:row>67</xdr:row>
                    <xdr:rowOff>107950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5</xdr:col>
                    <xdr:colOff>31750</xdr:colOff>
                    <xdr:row>19</xdr:row>
                    <xdr:rowOff>0</xdr:rowOff>
                  </from>
                  <to>
                    <xdr:col>5</xdr:col>
                    <xdr:colOff>946150</xdr:colOff>
                    <xdr:row>20</xdr:row>
                    <xdr:rowOff>12700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4</xdr:col>
                    <xdr:colOff>1162050</xdr:colOff>
                    <xdr:row>13</xdr:row>
                    <xdr:rowOff>0</xdr:rowOff>
                  </from>
                  <to>
                    <xdr:col>5</xdr:col>
                    <xdr:colOff>869950</xdr:colOff>
                    <xdr:row>14</xdr:row>
                    <xdr:rowOff>12700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1</xdr:col>
                    <xdr:colOff>1009650</xdr:colOff>
                    <xdr:row>17</xdr:row>
                    <xdr:rowOff>0</xdr:rowOff>
                  </from>
                  <to>
                    <xdr:col>2</xdr:col>
                    <xdr:colOff>266700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A67B457-B496-4D38-9D6B-BD79E46EA671}">
          <x14:formula1>
            <xm:f>'VLOOKUP 1'!$L$4:$L$5</xm:f>
          </x14:formula1>
          <xm:sqref>H4</xm:sqref>
        </x14:dataValidation>
        <x14:dataValidation type="list" allowBlank="1" showInputMessage="1" showErrorMessage="1" xr:uid="{38067577-E92F-4F5F-9A26-F88E36357210}">
          <x14:formula1>
            <xm:f>'VLOOKUP 2'!$A$4:$A$12</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6DC50-CB0F-4765-901D-B9CAB57C398D}">
  <sheetPr codeName="Sheet3">
    <pageSetUpPr fitToPage="1"/>
  </sheetPr>
  <dimension ref="A1:M124"/>
  <sheetViews>
    <sheetView showZeros="0" zoomScale="70" zoomScaleNormal="70" workbookViewId="0">
      <selection activeCell="H4" sqref="H4"/>
    </sheetView>
  </sheetViews>
  <sheetFormatPr defaultColWidth="9.08984375" defaultRowHeight="14.5"/>
  <cols>
    <col min="1" max="1" width="29" customWidth="1"/>
    <col min="2" max="2" width="20.36328125" customWidth="1"/>
    <col min="3" max="3" width="18.7265625" customWidth="1"/>
    <col min="4" max="4" width="23.81640625" customWidth="1"/>
    <col min="5" max="5" width="20" customWidth="1"/>
    <col min="6" max="6" width="17.7265625" customWidth="1"/>
    <col min="7" max="7" width="16.6328125" customWidth="1"/>
    <col min="8" max="8" width="13" customWidth="1"/>
    <col min="9" max="9" width="11.7265625" customWidth="1"/>
    <col min="11" max="11" width="9" customWidth="1"/>
  </cols>
  <sheetData>
    <row r="1" spans="1:8" ht="18.5" thickBot="1">
      <c r="A1" s="271" t="s">
        <v>0</v>
      </c>
      <c r="B1" s="272"/>
      <c r="C1" s="272"/>
      <c r="D1" s="272"/>
      <c r="E1" s="272"/>
      <c r="F1" s="272"/>
      <c r="G1" s="272"/>
      <c r="H1" s="273"/>
    </row>
    <row r="2" spans="1:8" ht="15" thickBot="1">
      <c r="A2" s="1" t="s">
        <v>1</v>
      </c>
      <c r="B2" s="274"/>
      <c r="C2" s="275"/>
      <c r="D2" s="275"/>
      <c r="E2" s="2" t="s">
        <v>2</v>
      </c>
      <c r="F2" s="150"/>
      <c r="G2" s="2" t="s">
        <v>3</v>
      </c>
      <c r="H2" s="151"/>
    </row>
    <row r="3" spans="1:8">
      <c r="A3" s="3"/>
      <c r="B3" s="4"/>
      <c r="C3" s="4"/>
      <c r="D3" s="4"/>
      <c r="E3" s="5"/>
      <c r="F3" s="5"/>
      <c r="G3" s="5"/>
      <c r="H3" s="6"/>
    </row>
    <row r="4" spans="1:8">
      <c r="A4" s="7" t="s">
        <v>4</v>
      </c>
      <c r="B4" s="152"/>
      <c r="C4" s="152"/>
      <c r="D4" s="152"/>
      <c r="E4" s="5"/>
      <c r="F4" s="5" t="s">
        <v>5</v>
      </c>
      <c r="G4" s="8"/>
      <c r="H4" s="9"/>
    </row>
    <row r="5" spans="1:8" ht="15" thickBot="1">
      <c r="A5" s="3"/>
      <c r="B5" s="4"/>
      <c r="C5" s="4"/>
      <c r="D5" s="4"/>
      <c r="E5" s="5"/>
      <c r="F5" s="5"/>
      <c r="G5" s="5"/>
      <c r="H5" s="6"/>
    </row>
    <row r="6" spans="1:8" ht="15" thickBot="1">
      <c r="A6" s="276" t="s">
        <v>6</v>
      </c>
      <c r="B6" s="277"/>
      <c r="C6" s="277"/>
      <c r="D6" s="277"/>
      <c r="E6" s="277"/>
      <c r="F6" s="277"/>
      <c r="G6" s="277"/>
      <c r="H6" s="278"/>
    </row>
    <row r="7" spans="1:8">
      <c r="A7" s="10" t="s">
        <v>7</v>
      </c>
      <c r="B7" s="279"/>
      <c r="C7" s="280"/>
      <c r="D7" s="280"/>
      <c r="E7" s="280"/>
      <c r="F7" s="280"/>
      <c r="G7" s="11" t="s">
        <v>8</v>
      </c>
      <c r="H7" s="153"/>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54"/>
      <c r="C10" s="154"/>
      <c r="D10" s="154"/>
      <c r="E10" s="22"/>
      <c r="F10" s="154"/>
      <c r="G10" s="23"/>
      <c r="H10" s="155"/>
    </row>
    <row r="11" spans="1:8">
      <c r="A11" s="21"/>
      <c r="B11" s="23"/>
      <c r="C11" s="23"/>
      <c r="D11" s="23"/>
      <c r="E11" s="23"/>
      <c r="F11" s="23"/>
      <c r="G11" s="23"/>
      <c r="H11" s="6"/>
    </row>
    <row r="12" spans="1:8">
      <c r="A12" s="24" t="s">
        <v>15</v>
      </c>
      <c r="B12" s="25"/>
      <c r="C12" s="26" t="s">
        <v>16</v>
      </c>
      <c r="D12" s="23"/>
      <c r="E12" s="23"/>
      <c r="F12" s="23"/>
      <c r="G12" s="27" t="s">
        <v>17</v>
      </c>
      <c r="H12" s="28"/>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56"/>
      <c r="C16" s="5"/>
      <c r="D16" s="38" t="s">
        <v>20</v>
      </c>
      <c r="E16" s="156"/>
      <c r="F16" s="39"/>
      <c r="G16" s="5"/>
      <c r="H16" s="6"/>
    </row>
    <row r="17" spans="1:13">
      <c r="A17" s="24"/>
      <c r="B17" s="5"/>
      <c r="C17" s="5"/>
      <c r="D17" s="31"/>
      <c r="E17" s="39"/>
      <c r="F17" s="39"/>
      <c r="G17" s="5"/>
      <c r="H17" s="6" t="s">
        <v>508</v>
      </c>
    </row>
    <row r="18" spans="1:13">
      <c r="A18" s="24" t="s">
        <v>21</v>
      </c>
      <c r="B18" s="40"/>
      <c r="C18" s="40"/>
      <c r="D18" s="31"/>
      <c r="E18" s="41" t="s">
        <v>22</v>
      </c>
      <c r="F18" s="157"/>
      <c r="G18" s="157"/>
      <c r="H18" s="25"/>
    </row>
    <row r="19" spans="1:13">
      <c r="A19" s="33"/>
      <c r="B19" s="42"/>
      <c r="C19" s="42"/>
      <c r="D19" s="42"/>
      <c r="E19" s="42"/>
      <c r="F19" s="42"/>
      <c r="G19" s="43"/>
      <c r="H19" s="44"/>
    </row>
    <row r="20" spans="1:13">
      <c r="A20" s="33" t="s">
        <v>23</v>
      </c>
      <c r="B20" s="40"/>
      <c r="C20" s="40"/>
      <c r="D20" s="40"/>
      <c r="E20" s="45" t="s">
        <v>24</v>
      </c>
      <c r="F20" s="46"/>
      <c r="G20" s="46"/>
      <c r="H20" s="47"/>
    </row>
    <row r="21" spans="1:13">
      <c r="A21" s="33"/>
      <c r="B21" s="42"/>
      <c r="C21" s="48"/>
      <c r="D21" s="42"/>
      <c r="E21" s="42"/>
      <c r="F21" s="42"/>
      <c r="G21" s="43"/>
      <c r="H21" s="44"/>
    </row>
    <row r="22" spans="1:13">
      <c r="A22" s="33" t="s">
        <v>25</v>
      </c>
      <c r="B22" s="158"/>
      <c r="C22" s="158"/>
      <c r="D22" s="158"/>
      <c r="E22" s="158"/>
      <c r="F22" s="158"/>
      <c r="G22" s="27" t="s">
        <v>26</v>
      </c>
      <c r="H22" s="159"/>
    </row>
    <row r="23" spans="1:13">
      <c r="A23" s="50" t="s">
        <v>27</v>
      </c>
      <c r="B23" s="160">
        <v>0</v>
      </c>
      <c r="C23" s="160">
        <v>0</v>
      </c>
      <c r="D23" s="160">
        <v>0</v>
      </c>
      <c r="E23" s="160">
        <v>0</v>
      </c>
      <c r="F23" s="160">
        <v>0</v>
      </c>
      <c r="G23" s="51"/>
      <c r="H23" s="161">
        <v>0</v>
      </c>
    </row>
    <row r="24" spans="1:13">
      <c r="A24" s="50"/>
      <c r="B24" s="52"/>
      <c r="C24" s="52"/>
      <c r="D24" s="52"/>
      <c r="E24" s="52"/>
      <c r="F24" s="52"/>
      <c r="G24" s="52"/>
      <c r="H24" s="6"/>
    </row>
    <row r="25" spans="1:13">
      <c r="A25" s="53" t="s">
        <v>28</v>
      </c>
      <c r="B25" s="54"/>
      <c r="C25" s="54"/>
      <c r="D25" s="54"/>
      <c r="E25" s="54"/>
      <c r="F25" s="54"/>
      <c r="G25" s="54"/>
      <c r="H25" s="6"/>
    </row>
    <row r="26" spans="1:13">
      <c r="A26" s="24" t="s">
        <v>29</v>
      </c>
      <c r="B26" s="162">
        <v>0</v>
      </c>
      <c r="C26" s="56" t="s">
        <v>30</v>
      </c>
      <c r="D26" s="54"/>
      <c r="E26" s="54"/>
      <c r="F26" s="54"/>
      <c r="G26" s="54"/>
      <c r="H26" s="6"/>
    </row>
    <row r="27" spans="1:13" ht="14.25" customHeight="1">
      <c r="A27" s="281" t="s">
        <v>31</v>
      </c>
      <c r="B27" s="55"/>
      <c r="C27" s="56"/>
      <c r="D27" s="54"/>
      <c r="E27" s="54"/>
      <c r="F27" s="54"/>
      <c r="G27" s="54"/>
      <c r="H27" s="6"/>
    </row>
    <row r="28" spans="1:13">
      <c r="A28" s="281"/>
      <c r="B28" s="176"/>
      <c r="C28" s="56"/>
      <c r="D28" s="54"/>
      <c r="E28" s="54"/>
      <c r="F28" s="54"/>
      <c r="G28" s="54"/>
      <c r="H28" s="6"/>
    </row>
    <row r="29" spans="1:13" ht="15" thickBot="1">
      <c r="A29" s="57"/>
      <c r="B29" s="58"/>
      <c r="C29" s="59"/>
      <c r="D29" s="58"/>
      <c r="E29" s="58"/>
      <c r="F29" s="58"/>
      <c r="G29" s="58"/>
      <c r="H29" s="60"/>
      <c r="I29" s="174"/>
      <c r="J29" s="174"/>
      <c r="K29" s="174"/>
      <c r="L29" s="174"/>
    </row>
    <row r="30" spans="1:13" ht="15" thickBot="1">
      <c r="A30" s="276" t="s">
        <v>32</v>
      </c>
      <c r="B30" s="282"/>
      <c r="C30" s="277"/>
      <c r="D30" s="277"/>
      <c r="E30" s="277"/>
      <c r="F30" s="277"/>
      <c r="G30" s="277"/>
      <c r="H30" s="278"/>
      <c r="I30" s="174"/>
      <c r="J30" s="174"/>
      <c r="K30" s="174"/>
      <c r="L30" s="174"/>
    </row>
    <row r="31" spans="1:13">
      <c r="A31" s="61"/>
      <c r="B31" s="62"/>
      <c r="C31" s="62"/>
      <c r="D31" s="62"/>
      <c r="E31" s="62"/>
      <c r="F31" s="62"/>
      <c r="G31" s="62"/>
      <c r="H31" s="63"/>
      <c r="I31" s="174"/>
      <c r="J31" s="174"/>
      <c r="K31" s="174"/>
      <c r="L31" s="174"/>
    </row>
    <row r="32" spans="1:13">
      <c r="A32" s="64" t="s">
        <v>33</v>
      </c>
      <c r="B32" s="65"/>
      <c r="C32" s="66">
        <f>B12</f>
        <v>0</v>
      </c>
      <c r="D32" s="5"/>
      <c r="E32" s="54"/>
      <c r="F32" s="54"/>
      <c r="G32" s="54"/>
      <c r="H32" s="6"/>
      <c r="I32" s="174"/>
      <c r="J32" s="174"/>
      <c r="K32" s="174"/>
      <c r="L32" s="174"/>
      <c r="M32" s="148"/>
    </row>
    <row r="33" spans="1:13">
      <c r="A33" s="64" t="s">
        <v>34</v>
      </c>
      <c r="B33" s="67" t="s">
        <v>35</v>
      </c>
      <c r="C33" s="68">
        <f>B23+C23+D23+E23+F23+H23</f>
        <v>0</v>
      </c>
      <c r="D33" s="26" t="s">
        <v>36</v>
      </c>
      <c r="E33" s="69"/>
      <c r="F33" s="69"/>
      <c r="G33" s="5"/>
      <c r="H33" s="6"/>
      <c r="I33" s="174"/>
      <c r="J33" s="174"/>
      <c r="K33" s="174"/>
      <c r="L33" s="174"/>
      <c r="M33" s="148"/>
    </row>
    <row r="34" spans="1:13">
      <c r="A34" s="64" t="s">
        <v>37</v>
      </c>
      <c r="B34" s="70" t="s">
        <v>35</v>
      </c>
      <c r="C34" s="71">
        <f>$B$26</f>
        <v>0</v>
      </c>
      <c r="D34" s="26" t="s">
        <v>38</v>
      </c>
      <c r="E34" s="69"/>
      <c r="F34" s="69"/>
      <c r="G34" s="5"/>
      <c r="H34" s="6"/>
      <c r="I34" s="148"/>
      <c r="J34" s="148"/>
      <c r="K34" s="148"/>
      <c r="L34" s="148"/>
      <c r="M34" s="148"/>
    </row>
    <row r="35" spans="1:13">
      <c r="A35" s="33" t="s">
        <v>39</v>
      </c>
      <c r="B35" s="72" t="s">
        <v>40</v>
      </c>
      <c r="C35" s="73">
        <f>C32-C33-C34</f>
        <v>0</v>
      </c>
      <c r="D35" s="69"/>
      <c r="E35" s="69"/>
      <c r="F35" s="69"/>
      <c r="G35" s="5"/>
      <c r="H35" s="6"/>
      <c r="I35" s="149">
        <f>0.25*C35</f>
        <v>0</v>
      </c>
      <c r="J35" s="148"/>
      <c r="K35" s="148" t="s">
        <v>41</v>
      </c>
      <c r="L35" s="148"/>
      <c r="M35" s="148"/>
    </row>
    <row r="36" spans="1:13" ht="15" thickBot="1">
      <c r="A36" s="64"/>
      <c r="B36" s="65"/>
      <c r="C36" s="74"/>
      <c r="D36" s="69"/>
      <c r="E36" s="69"/>
      <c r="F36" s="69"/>
      <c r="G36" s="5"/>
      <c r="H36" s="6"/>
      <c r="I36" s="148"/>
      <c r="J36" s="148"/>
      <c r="K36" s="148"/>
      <c r="L36" s="148"/>
      <c r="M36" s="148"/>
    </row>
    <row r="37" spans="1:13">
      <c r="A37" s="283" t="s">
        <v>42</v>
      </c>
      <c r="B37" s="282"/>
      <c r="C37" s="282"/>
      <c r="D37" s="282"/>
      <c r="E37" s="282"/>
      <c r="F37" s="282"/>
      <c r="G37" s="282"/>
      <c r="H37" s="284"/>
      <c r="I37" s="148"/>
      <c r="J37" s="148"/>
      <c r="K37" s="148"/>
      <c r="L37" s="148"/>
    </row>
    <row r="38" spans="1:13" ht="25">
      <c r="A38" s="75"/>
      <c r="B38" s="285" t="s">
        <v>43</v>
      </c>
      <c r="C38" s="286"/>
      <c r="D38" s="178" t="s">
        <v>44</v>
      </c>
      <c r="E38" s="179" t="s">
        <v>45</v>
      </c>
      <c r="F38" s="76" t="s">
        <v>46</v>
      </c>
      <c r="G38" s="287" t="s">
        <v>47</v>
      </c>
      <c r="H38" s="288"/>
      <c r="I38" s="148"/>
      <c r="J38" s="148"/>
      <c r="K38" s="148"/>
      <c r="L38" s="148"/>
    </row>
    <row r="39" spans="1:13">
      <c r="A39" s="77">
        <v>1</v>
      </c>
      <c r="B39" s="289"/>
      <c r="C39" s="290"/>
      <c r="D39" s="163">
        <v>0</v>
      </c>
      <c r="E39" s="163">
        <v>0</v>
      </c>
      <c r="F39" s="146" t="str">
        <f>IF(E39&gt;0,(IFERROR(VLOOKUP(E10,'VLOOKUP 3'!$A$28:$B$34,2,FALSE),"")),"")</f>
        <v/>
      </c>
      <c r="G39" s="291">
        <f>SUM(D39:E39)</f>
        <v>0</v>
      </c>
      <c r="H39" s="292"/>
      <c r="I39" s="174"/>
      <c r="J39" s="174"/>
      <c r="K39" s="174"/>
      <c r="L39" s="174"/>
    </row>
    <row r="40" spans="1:13">
      <c r="A40" s="77">
        <v>2</v>
      </c>
      <c r="B40" s="289"/>
      <c r="C40" s="290"/>
      <c r="D40" s="163">
        <v>0</v>
      </c>
      <c r="E40" s="163">
        <v>0</v>
      </c>
      <c r="F40" s="146" t="str">
        <f>IF(E40&gt;0,(IFERROR(VLOOKUP(E10,'VLOOKUP 3'!$A$28:$B$34,2,FALSE),"")),"")</f>
        <v/>
      </c>
      <c r="G40" s="291">
        <f t="shared" ref="G40:G46" si="0">SUM(D40:E40)</f>
        <v>0</v>
      </c>
      <c r="H40" s="292"/>
    </row>
    <row r="41" spans="1:13">
      <c r="A41" s="77">
        <v>3</v>
      </c>
      <c r="B41" s="289"/>
      <c r="C41" s="290"/>
      <c r="D41" s="163">
        <v>0</v>
      </c>
      <c r="E41" s="163">
        <v>0</v>
      </c>
      <c r="F41" s="146" t="str">
        <f>IF(E41&gt;0,(IFERROR(VLOOKUP(E10,'VLOOKUP 3'!$A$28:$B$34,2,FALSE),"")),"")</f>
        <v/>
      </c>
      <c r="G41" s="291">
        <f t="shared" si="0"/>
        <v>0</v>
      </c>
      <c r="H41" s="292"/>
    </row>
    <row r="42" spans="1:13">
      <c r="A42" s="77">
        <v>4</v>
      </c>
      <c r="B42" s="289"/>
      <c r="C42" s="290"/>
      <c r="D42" s="163">
        <v>0</v>
      </c>
      <c r="E42" s="163">
        <v>0</v>
      </c>
      <c r="F42" s="146" t="str">
        <f>IF(E42&gt;0,(IFERROR(VLOOKUP(E10,'VLOOKUP 3'!$A$28:$B$34,2,FALSE),"")),"")</f>
        <v/>
      </c>
      <c r="G42" s="291">
        <f t="shared" si="0"/>
        <v>0</v>
      </c>
      <c r="H42" s="292"/>
    </row>
    <row r="43" spans="1:13">
      <c r="A43" s="77">
        <v>5</v>
      </c>
      <c r="B43" s="289"/>
      <c r="C43" s="290"/>
      <c r="D43" s="163">
        <v>0</v>
      </c>
      <c r="E43" s="163">
        <v>0</v>
      </c>
      <c r="F43" s="146" t="str">
        <f>IF(E43&gt;0,(IFERROR(VLOOKUP(E10,'VLOOKUP 3'!$A$28:$B$34,2,FALSE),"")),"")</f>
        <v/>
      </c>
      <c r="G43" s="291">
        <f t="shared" si="0"/>
        <v>0</v>
      </c>
      <c r="H43" s="292"/>
    </row>
    <row r="44" spans="1:13">
      <c r="A44" s="77">
        <v>6</v>
      </c>
      <c r="B44" s="289"/>
      <c r="C44" s="290"/>
      <c r="D44" s="163">
        <v>0</v>
      </c>
      <c r="E44" s="163">
        <v>0</v>
      </c>
      <c r="F44" s="146" t="str">
        <f>IF(E44&gt;0,(IFERROR(VLOOKUP(E10,'VLOOKUP 3'!$A$28:$B$34,2,FALSE),"")),"")</f>
        <v/>
      </c>
      <c r="G44" s="291">
        <f t="shared" si="0"/>
        <v>0</v>
      </c>
      <c r="H44" s="292"/>
    </row>
    <row r="45" spans="1:13">
      <c r="A45" s="77">
        <v>7</v>
      </c>
      <c r="B45" s="289"/>
      <c r="C45" s="290"/>
      <c r="D45" s="163">
        <v>0</v>
      </c>
      <c r="E45" s="163">
        <v>0</v>
      </c>
      <c r="F45" s="146" t="str">
        <f>IF(E45&gt;0,(IFERROR(VLOOKUP(E10,'VLOOKUP 3'!$A$28:$B$34,2,FALSE),"")),"")</f>
        <v/>
      </c>
      <c r="G45" s="291">
        <f t="shared" si="0"/>
        <v>0</v>
      </c>
      <c r="H45" s="292"/>
    </row>
    <row r="46" spans="1:13">
      <c r="A46" s="77">
        <v>8</v>
      </c>
      <c r="B46" s="295"/>
      <c r="C46" s="296"/>
      <c r="D46" s="164">
        <v>0</v>
      </c>
      <c r="E46" s="164">
        <v>0</v>
      </c>
      <c r="F46" s="147" t="str">
        <f>IF(E46&gt;0,(IFERROR(VLOOKUP(E10,'VLOOKUP 3'!$A$28:$B$34,2,FALSE),"")),"")</f>
        <v/>
      </c>
      <c r="G46" s="297">
        <f t="shared" si="0"/>
        <v>0</v>
      </c>
      <c r="H46" s="298"/>
    </row>
    <row r="47" spans="1:13">
      <c r="A47" s="78"/>
      <c r="B47" s="299" t="s">
        <v>48</v>
      </c>
      <c r="C47" s="299"/>
      <c r="D47" s="299"/>
      <c r="E47" s="299"/>
      <c r="F47" s="299"/>
      <c r="G47" s="38" t="s">
        <v>49</v>
      </c>
      <c r="H47" s="79">
        <f>SUMIF($F$39:$F$46,"",$D$39:$D$46)+SUMIF($F$39:$F$46,"",$E$39:$E$46)+SUMIF(F39:F46,"No",G39:H46)</f>
        <v>0</v>
      </c>
    </row>
    <row r="48" spans="1:13">
      <c r="A48" s="80"/>
      <c r="B48" s="38"/>
      <c r="C48" s="38"/>
      <c r="D48" s="38"/>
      <c r="E48" s="38"/>
      <c r="F48" s="38" t="s">
        <v>50</v>
      </c>
      <c r="G48" s="38" t="s">
        <v>51</v>
      </c>
      <c r="H48" s="79">
        <f>SUMIF($F$39:$F$46,"Yes",$D$39:$D$46)+SUMIF($F$39:$F$46,"Yes",$E$39:$E$46)</f>
        <v>0</v>
      </c>
    </row>
    <row r="49" spans="1:8">
      <c r="A49" s="80"/>
      <c r="B49" s="38"/>
      <c r="C49" s="38"/>
      <c r="D49" s="38"/>
      <c r="E49" s="38"/>
      <c r="F49" s="38"/>
      <c r="G49" s="38"/>
      <c r="H49" s="81"/>
    </row>
    <row r="50" spans="1:8" ht="14.25" customHeight="1">
      <c r="A50" s="300" t="str">
        <f>$B$47</f>
        <v>Monthly total income for all occupants that do not have shelter component</v>
      </c>
      <c r="B50" s="301"/>
      <c r="C50" s="301"/>
      <c r="D50" s="82">
        <f>$H$47</f>
        <v>0</v>
      </c>
      <c r="E50" s="5" t="s">
        <v>49</v>
      </c>
      <c r="F50" s="5"/>
      <c r="G50" s="5"/>
      <c r="H50" s="6"/>
    </row>
    <row r="51" spans="1:8">
      <c r="A51" s="64" t="s">
        <v>17</v>
      </c>
      <c r="B51" s="5"/>
      <c r="C51" s="83"/>
      <c r="D51" s="84">
        <f>$H$12</f>
        <v>0</v>
      </c>
      <c r="E51" s="5" t="s">
        <v>52</v>
      </c>
      <c r="F51" s="5"/>
      <c r="G51" s="5"/>
      <c r="H51" s="6"/>
    </row>
    <row r="52" spans="1:8">
      <c r="A52" s="37" t="s">
        <v>53</v>
      </c>
      <c r="B52" s="5"/>
      <c r="C52" s="38" t="s">
        <v>54</v>
      </c>
      <c r="D52" s="85">
        <f>D50*D51</f>
        <v>0</v>
      </c>
      <c r="E52" s="5"/>
      <c r="F52" s="5"/>
      <c r="G52" s="5"/>
      <c r="H52" s="6"/>
    </row>
    <row r="53" spans="1:8" ht="15" thickBot="1">
      <c r="A53" s="86"/>
      <c r="B53" s="87"/>
      <c r="C53" s="87"/>
      <c r="D53" s="59"/>
      <c r="E53" s="59"/>
      <c r="F53" s="59"/>
      <c r="G53" s="59"/>
      <c r="H53" s="60"/>
    </row>
    <row r="54" spans="1:8">
      <c r="A54" s="302" t="s">
        <v>55</v>
      </c>
      <c r="B54" s="303"/>
      <c r="C54" s="303"/>
      <c r="D54" s="303"/>
      <c r="E54" s="303"/>
      <c r="F54" s="303"/>
      <c r="G54" s="88" t="str">
        <f>IF(H48&gt;0,"TO BE COMPLETED","LEAVE SECTION BLANK")</f>
        <v>LEAVE SECTION BLANK</v>
      </c>
      <c r="H54" s="177"/>
    </row>
    <row r="55" spans="1:8" ht="25.5" customHeight="1">
      <c r="A55" s="89"/>
      <c r="B55" s="285" t="s">
        <v>43</v>
      </c>
      <c r="C55" s="286"/>
      <c r="D55" s="76" t="s">
        <v>56</v>
      </c>
      <c r="E55" s="293" t="s">
        <v>57</v>
      </c>
      <c r="F55" s="294"/>
      <c r="G55" s="5"/>
      <c r="H55" s="6"/>
    </row>
    <row r="56" spans="1:8">
      <c r="A56" s="77">
        <v>1</v>
      </c>
      <c r="B56" s="304" t="str">
        <f>IF(F39="Yes",B39,"")</f>
        <v/>
      </c>
      <c r="C56" s="305"/>
      <c r="D56" s="165"/>
      <c r="E56" s="306">
        <v>0</v>
      </c>
      <c r="F56" s="307"/>
      <c r="G56" s="5"/>
      <c r="H56" s="6"/>
    </row>
    <row r="57" spans="1:8">
      <c r="A57" s="77">
        <v>2</v>
      </c>
      <c r="B57" s="304" t="str">
        <f>IF(F40="Yes",B40,"")</f>
        <v/>
      </c>
      <c r="C57" s="305"/>
      <c r="D57" s="165"/>
      <c r="E57" s="306">
        <v>0</v>
      </c>
      <c r="F57" s="307"/>
      <c r="G57" s="5"/>
      <c r="H57" s="6"/>
    </row>
    <row r="58" spans="1:8">
      <c r="A58" s="77">
        <v>3</v>
      </c>
      <c r="B58" s="304" t="str">
        <f t="shared" ref="B58:B63" si="1">IF(F41="Yes",B41,"")</f>
        <v/>
      </c>
      <c r="C58" s="305"/>
      <c r="D58" s="165"/>
      <c r="E58" s="306">
        <v>0</v>
      </c>
      <c r="F58" s="307"/>
      <c r="G58" s="5"/>
      <c r="H58" s="6"/>
    </row>
    <row r="59" spans="1:8">
      <c r="A59" s="77">
        <v>4</v>
      </c>
      <c r="B59" s="304" t="str">
        <f t="shared" si="1"/>
        <v/>
      </c>
      <c r="C59" s="305"/>
      <c r="D59" s="165"/>
      <c r="E59" s="306">
        <v>0</v>
      </c>
      <c r="F59" s="307"/>
      <c r="G59" s="5"/>
      <c r="H59" s="6"/>
    </row>
    <row r="60" spans="1:8">
      <c r="A60" s="77">
        <v>5</v>
      </c>
      <c r="B60" s="304" t="str">
        <f t="shared" si="1"/>
        <v/>
      </c>
      <c r="C60" s="305"/>
      <c r="D60" s="165"/>
      <c r="E60" s="306">
        <v>0</v>
      </c>
      <c r="F60" s="307"/>
      <c r="G60" s="5"/>
      <c r="H60" s="6"/>
    </row>
    <row r="61" spans="1:8">
      <c r="A61" s="77">
        <v>6</v>
      </c>
      <c r="B61" s="304" t="str">
        <f t="shared" si="1"/>
        <v/>
      </c>
      <c r="C61" s="305"/>
      <c r="D61" s="165"/>
      <c r="E61" s="306">
        <v>0</v>
      </c>
      <c r="F61" s="307"/>
      <c r="G61" s="5"/>
      <c r="H61" s="6"/>
    </row>
    <row r="62" spans="1:8">
      <c r="A62" s="77">
        <v>7</v>
      </c>
      <c r="B62" s="304" t="str">
        <f t="shared" si="1"/>
        <v/>
      </c>
      <c r="C62" s="305"/>
      <c r="D62" s="165"/>
      <c r="E62" s="306">
        <v>0</v>
      </c>
      <c r="F62" s="307"/>
      <c r="G62" s="5"/>
      <c r="H62" s="6"/>
    </row>
    <row r="63" spans="1:8">
      <c r="A63" s="78">
        <v>8</v>
      </c>
      <c r="B63" s="304" t="str">
        <f t="shared" si="1"/>
        <v/>
      </c>
      <c r="C63" s="305"/>
      <c r="D63" s="166"/>
      <c r="E63" s="308">
        <v>0</v>
      </c>
      <c r="F63" s="309"/>
      <c r="G63" s="5"/>
      <c r="H63" s="6"/>
    </row>
    <row r="64" spans="1:8">
      <c r="A64" s="80"/>
      <c r="B64" s="41"/>
      <c r="C64" s="41"/>
      <c r="D64" s="38" t="s">
        <v>58</v>
      </c>
      <c r="E64" s="38" t="s">
        <v>59</v>
      </c>
      <c r="F64" s="90">
        <f>SUM(E56:F63)</f>
        <v>0</v>
      </c>
      <c r="G64" s="5"/>
      <c r="H64" s="6"/>
    </row>
    <row r="65" spans="1:8">
      <c r="A65" s="80"/>
      <c r="B65" s="38"/>
      <c r="C65" s="38"/>
      <c r="D65" s="38"/>
      <c r="E65" s="5"/>
      <c r="F65" s="38"/>
      <c r="G65" s="5"/>
      <c r="H65" s="6"/>
    </row>
    <row r="66" spans="1:8" ht="14.25" customHeight="1">
      <c r="A66" s="310" t="s">
        <v>60</v>
      </c>
      <c r="B66" s="311"/>
      <c r="C66" s="167"/>
      <c r="D66" s="167"/>
      <c r="E66" s="152"/>
      <c r="F66" s="167"/>
      <c r="G66" s="168"/>
      <c r="H66" s="6"/>
    </row>
    <row r="67" spans="1:8">
      <c r="A67" s="310"/>
      <c r="B67" s="311"/>
      <c r="C67" s="167"/>
      <c r="D67" s="167"/>
      <c r="E67" s="152"/>
      <c r="F67" s="167"/>
      <c r="G67" s="152"/>
      <c r="H67" s="6"/>
    </row>
    <row r="68" spans="1:8" ht="30" customHeight="1">
      <c r="A68" s="314" t="str">
        <f>IF(F64&gt;0,VLOOKUP(E10,'VLOOKUP 3'!A39:B47,2,FALSE),"")</f>
        <v/>
      </c>
      <c r="B68" s="315"/>
      <c r="C68" s="38"/>
      <c r="D68" s="38"/>
      <c r="E68" s="5"/>
      <c r="F68" s="38"/>
      <c r="G68" s="5"/>
      <c r="H68" s="6"/>
    </row>
    <row r="69" spans="1:8">
      <c r="A69" s="37"/>
      <c r="B69" s="91" t="s">
        <v>57</v>
      </c>
      <c r="C69" s="38" t="s">
        <v>59</v>
      </c>
      <c r="D69" s="92">
        <f>F64</f>
        <v>0</v>
      </c>
      <c r="E69" s="5"/>
      <c r="F69" s="91"/>
      <c r="G69" s="38"/>
      <c r="H69" s="79"/>
    </row>
    <row r="70" spans="1:8">
      <c r="A70" s="37"/>
      <c r="B70" s="91" t="s">
        <v>61</v>
      </c>
      <c r="C70" s="93" t="s">
        <v>62</v>
      </c>
      <c r="D70" s="92">
        <f>IFERROR('VLOOKUP 3'!C22,0)</f>
        <v>0</v>
      </c>
      <c r="E70" s="54"/>
      <c r="F70" s="91"/>
      <c r="G70" s="93"/>
      <c r="H70" s="94"/>
    </row>
    <row r="71" spans="1:8">
      <c r="A71" s="37"/>
      <c r="B71" s="91"/>
      <c r="C71" s="93"/>
      <c r="D71" s="95"/>
      <c r="E71" s="96"/>
      <c r="F71" s="5"/>
      <c r="G71" s="5"/>
      <c r="H71" s="6"/>
    </row>
    <row r="72" spans="1:8">
      <c r="A72" s="97" t="s">
        <v>63</v>
      </c>
      <c r="B72" s="169"/>
      <c r="C72" s="93" t="s">
        <v>62</v>
      </c>
      <c r="D72" s="170">
        <v>0</v>
      </c>
      <c r="E72" s="43" t="s">
        <v>64</v>
      </c>
      <c r="F72" s="91"/>
      <c r="G72" s="93"/>
      <c r="H72" s="94"/>
    </row>
    <row r="73" spans="1:8">
      <c r="A73" s="37"/>
      <c r="B73" s="38" t="s">
        <v>65</v>
      </c>
      <c r="C73" s="38" t="s">
        <v>66</v>
      </c>
      <c r="D73" s="98">
        <f>D69-D70-D72</f>
        <v>0</v>
      </c>
      <c r="E73" s="5"/>
      <c r="F73" s="5"/>
      <c r="G73" s="38"/>
      <c r="H73" s="79"/>
    </row>
    <row r="74" spans="1:8">
      <c r="A74" s="37"/>
      <c r="B74" s="38"/>
      <c r="C74" s="38"/>
      <c r="D74" s="98"/>
      <c r="E74" s="5"/>
      <c r="F74" s="5"/>
      <c r="G74" s="38"/>
      <c r="H74" s="79"/>
    </row>
    <row r="75" spans="1:8">
      <c r="A75" s="37" t="s">
        <v>67</v>
      </c>
      <c r="B75" s="38"/>
      <c r="C75" s="38" t="s">
        <v>51</v>
      </c>
      <c r="D75" s="92">
        <f>SUMIF($F$39:$F$46,"Yes",$D$39:$D$46)+SUMIF($F$39:$F$46,"Yes",$E$39:$E$46)</f>
        <v>0</v>
      </c>
      <c r="E75" s="5"/>
      <c r="F75" s="5"/>
      <c r="G75" s="38"/>
      <c r="H75" s="79"/>
    </row>
    <row r="76" spans="1:8">
      <c r="A76" s="37" t="s">
        <v>17</v>
      </c>
      <c r="B76" s="38"/>
      <c r="C76" s="38"/>
      <c r="D76" s="99">
        <f>H12</f>
        <v>0</v>
      </c>
      <c r="E76" s="5" t="s">
        <v>68</v>
      </c>
      <c r="F76" s="5"/>
      <c r="G76" s="38"/>
      <c r="H76" s="79"/>
    </row>
    <row r="77" spans="1:8">
      <c r="A77" s="64" t="s">
        <v>69</v>
      </c>
      <c r="B77" s="38"/>
      <c r="C77" s="38" t="s">
        <v>70</v>
      </c>
      <c r="D77" s="85">
        <f>D75*D76</f>
        <v>0</v>
      </c>
      <c r="E77" s="5"/>
      <c r="F77" s="5"/>
      <c r="G77" s="38"/>
      <c r="H77" s="79"/>
    </row>
    <row r="78" spans="1:8">
      <c r="A78" s="64"/>
      <c r="B78" s="38"/>
      <c r="C78" s="38"/>
      <c r="D78" s="100"/>
      <c r="E78" s="5"/>
      <c r="F78" s="5"/>
      <c r="G78" s="38"/>
      <c r="H78" s="79"/>
    </row>
    <row r="79" spans="1:8">
      <c r="A79" s="64" t="s">
        <v>69</v>
      </c>
      <c r="B79" s="38"/>
      <c r="C79" s="101" t="s">
        <v>71</v>
      </c>
      <c r="D79" s="98">
        <f>MAX(D73,D77)</f>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16" t="s">
        <v>73</v>
      </c>
      <c r="B82" s="317"/>
      <c r="C82" s="317"/>
      <c r="D82" s="317"/>
      <c r="E82" s="317"/>
      <c r="F82" s="317"/>
      <c r="G82" s="317"/>
      <c r="H82" s="318"/>
    </row>
    <row r="83" spans="1:8">
      <c r="A83" s="37"/>
      <c r="B83" s="49"/>
      <c r="C83" s="27"/>
      <c r="D83" s="107"/>
      <c r="E83" s="45"/>
      <c r="F83" s="45"/>
      <c r="G83" s="45"/>
      <c r="H83" s="108"/>
    </row>
    <row r="84" spans="1:8">
      <c r="A84" s="109" t="s">
        <v>74</v>
      </c>
      <c r="B84" s="49"/>
      <c r="C84" s="27"/>
      <c r="D84" s="110">
        <f>D79+D52</f>
        <v>0</v>
      </c>
      <c r="E84" s="5" t="s">
        <v>75</v>
      </c>
      <c r="F84" s="319" t="str">
        <f>(IF(COUNTIF($F$39:$F$46,"Yes")&gt;(COUNTIF($E$56:$F$63,"&gt;0")),"ERROR - COMPLETE SECTION C. MISSING SHELTER INFO.",""))</f>
        <v/>
      </c>
      <c r="G84" s="319"/>
      <c r="H84" s="320"/>
    </row>
    <row r="85" spans="1:8">
      <c r="A85" s="33"/>
      <c r="B85" s="43"/>
      <c r="C85" s="43"/>
      <c r="D85" s="111"/>
      <c r="E85" s="5"/>
      <c r="F85" s="319"/>
      <c r="G85" s="319"/>
      <c r="H85" s="320"/>
    </row>
    <row r="86" spans="1:8" ht="14.25" customHeight="1">
      <c r="A86" s="321" t="s">
        <v>109</v>
      </c>
      <c r="B86" s="91" t="s">
        <v>77</v>
      </c>
      <c r="C86" s="93" t="s">
        <v>62</v>
      </c>
      <c r="D86" s="145" t="str">
        <f>IFERROR(IF('VLOOKUP 3'!J4=FALSE,(VLOOKUP('VLOOKUP 3'!$B$1,'Utility and Services Table'!$A:$D,2,FALSE)),"0"),"")</f>
        <v/>
      </c>
      <c r="E86" s="96"/>
      <c r="F86" s="5"/>
      <c r="G86" s="5"/>
      <c r="H86" s="6"/>
    </row>
    <row r="87" spans="1:8">
      <c r="A87" s="321"/>
      <c r="B87" s="91" t="s">
        <v>78</v>
      </c>
      <c r="C87" s="93" t="s">
        <v>62</v>
      </c>
      <c r="D87" s="145" t="str">
        <f>IFERROR(IF('VLOOKUP 3'!J5=FALSE,(VLOOKUP('VLOOKUP 3'!$B$1,'Utility and Services Table'!$A:$D,4,FALSE)),"0"),"")</f>
        <v/>
      </c>
      <c r="E87" s="96"/>
      <c r="F87" s="5"/>
      <c r="G87" s="5"/>
      <c r="H87" s="6"/>
    </row>
    <row r="88" spans="1:8">
      <c r="A88" s="37"/>
      <c r="B88" s="91"/>
      <c r="C88" s="93"/>
      <c r="D88" s="112"/>
      <c r="E88" s="96"/>
      <c r="F88" s="5"/>
      <c r="G88" s="5"/>
      <c r="H88" s="6"/>
    </row>
    <row r="89" spans="1:8">
      <c r="A89" s="37"/>
      <c r="B89" s="91" t="s">
        <v>79</v>
      </c>
      <c r="C89" s="93" t="s">
        <v>80</v>
      </c>
      <c r="D89" s="145" t="str">
        <f>IFERROR(IF('VLOOKUP 3'!J6=TRUE,(VLOOKUP('VLOOKUP 3'!$B$1,'Utility and Services Table'!$A:$D,3,FALSE)),"0"),"")</f>
        <v>0</v>
      </c>
      <c r="E89" s="96"/>
      <c r="F89" s="5"/>
      <c r="G89" s="5"/>
      <c r="H89" s="6"/>
    </row>
    <row r="90" spans="1:8">
      <c r="A90" s="24" t="s">
        <v>81</v>
      </c>
      <c r="B90" s="5"/>
      <c r="C90" s="38" t="s">
        <v>82</v>
      </c>
      <c r="D90" s="173" t="str">
        <f>IFERROR(D84-D86-D87+D89,"ERROR - Complete General Information Section")</f>
        <v>ERROR - Complete General Information Section</v>
      </c>
      <c r="E90" s="5"/>
      <c r="F90" s="113"/>
      <c r="G90" s="5"/>
      <c r="H90" s="6"/>
    </row>
    <row r="91" spans="1:8" ht="15" thickBot="1">
      <c r="A91" s="24"/>
      <c r="B91" s="5"/>
      <c r="C91" s="38"/>
      <c r="D91" s="114"/>
      <c r="E91" s="5"/>
      <c r="F91" s="113"/>
      <c r="G91" s="5"/>
      <c r="H91" s="6"/>
    </row>
    <row r="92" spans="1:8" ht="15" thickBot="1">
      <c r="A92" s="276" t="s">
        <v>83</v>
      </c>
      <c r="B92" s="277"/>
      <c r="C92" s="277"/>
      <c r="D92" s="277"/>
      <c r="E92" s="277"/>
      <c r="F92" s="277"/>
      <c r="G92" s="277"/>
      <c r="H92" s="278"/>
    </row>
    <row r="93" spans="1:8">
      <c r="A93" s="24"/>
      <c r="B93" s="5"/>
      <c r="C93" s="38"/>
      <c r="D93" s="114"/>
      <c r="E93" s="5"/>
      <c r="F93" s="113"/>
      <c r="G93" s="5"/>
      <c r="H93" s="6"/>
    </row>
    <row r="94" spans="1:8">
      <c r="A94" s="109" t="s">
        <v>33</v>
      </c>
      <c r="B94" s="5"/>
      <c r="C94" s="38"/>
      <c r="D94" s="114">
        <f>B12</f>
        <v>0</v>
      </c>
      <c r="E94" s="5"/>
      <c r="F94" s="113"/>
      <c r="G94" s="5"/>
      <c r="H94" s="6"/>
    </row>
    <row r="95" spans="1:8">
      <c r="A95" s="109"/>
      <c r="B95" s="5"/>
      <c r="C95" s="115"/>
      <c r="D95" s="116"/>
      <c r="E95" s="5"/>
      <c r="F95" s="113"/>
      <c r="G95" s="5"/>
      <c r="H95" s="6"/>
    </row>
    <row r="96" spans="1:8">
      <c r="A96" s="117" t="s">
        <v>84</v>
      </c>
      <c r="B96" s="91" t="s">
        <v>77</v>
      </c>
      <c r="C96" s="118" t="s">
        <v>62</v>
      </c>
      <c r="D96" s="145" t="str">
        <f>IFERROR(VLOOKUP('VLOOKUP 3'!$B$1,'Utility and Services Table'!$A:$D,2,FALSE),"")</f>
        <v/>
      </c>
      <c r="E96" s="5"/>
      <c r="F96" s="113"/>
      <c r="G96" s="5"/>
      <c r="H96" s="6"/>
    </row>
    <row r="97" spans="1:11">
      <c r="A97" s="64"/>
      <c r="B97" s="91" t="s">
        <v>78</v>
      </c>
      <c r="C97" s="118" t="s">
        <v>62</v>
      </c>
      <c r="D97" s="145" t="str">
        <f>IFERROR(VLOOKUP('VLOOKUP 3'!$B$1,'Utility and Services Table'!$A:$D,4,FALSE),"")</f>
        <v/>
      </c>
      <c r="E97" s="5"/>
      <c r="F97" s="113"/>
      <c r="G97" s="5"/>
      <c r="H97" s="6"/>
    </row>
    <row r="98" spans="1:11">
      <c r="A98" s="64"/>
      <c r="B98" s="91"/>
      <c r="C98" s="118"/>
      <c r="D98" s="145"/>
      <c r="E98" s="5"/>
      <c r="F98" s="113"/>
      <c r="G98" s="5"/>
      <c r="H98" s="6"/>
    </row>
    <row r="99" spans="1:11">
      <c r="A99" s="24"/>
      <c r="B99" s="91" t="s">
        <v>79</v>
      </c>
      <c r="C99" s="118" t="s">
        <v>62</v>
      </c>
      <c r="D99" s="145" t="str">
        <f>IFERROR(IF('VLOOKUP 3'!J6=TRUE,(VLOOKUP('VLOOKUP 3'!$B$1,'Utility and Services Table'!$A:$D,3,FALSE)),"0"),"")</f>
        <v>0</v>
      </c>
      <c r="E99" s="5"/>
      <c r="F99" s="113"/>
      <c r="G99" s="5"/>
      <c r="H99" s="6"/>
    </row>
    <row r="100" spans="1:11" ht="7" customHeight="1">
      <c r="A100" s="24"/>
      <c r="B100" s="91"/>
      <c r="C100" s="118"/>
      <c r="D100" s="114"/>
      <c r="E100" s="322" t="str">
        <f>IF(D101&lt;=I35,"","If lower than Adjustment for Services in A, the rule of a maximum of 20% of your full occupancy charge to services rule was applied.")</f>
        <v/>
      </c>
      <c r="F100" s="322"/>
      <c r="G100" s="322"/>
      <c r="H100" s="323"/>
    </row>
    <row r="101" spans="1:11" ht="23.5" customHeight="1">
      <c r="A101" s="24"/>
      <c r="B101" s="91" t="s">
        <v>85</v>
      </c>
      <c r="C101" s="118" t="s">
        <v>62</v>
      </c>
      <c r="D101" s="114">
        <f>IF(SUM(B23+C23+D23+E23+F23+H23)&gt;B12*0.2,B12*0.2,SUM(B23+C23+D23+E23+F23+H23))</f>
        <v>0</v>
      </c>
      <c r="E101" s="322"/>
      <c r="F101" s="322"/>
      <c r="G101" s="322"/>
      <c r="H101" s="323"/>
    </row>
    <row r="102" spans="1:11">
      <c r="A102" s="24"/>
      <c r="B102" s="91" t="s">
        <v>86</v>
      </c>
      <c r="C102" s="118" t="s">
        <v>62</v>
      </c>
      <c r="D102" s="114">
        <f>IF(B28="Yes",B26,0)</f>
        <v>0</v>
      </c>
      <c r="E102" s="119"/>
      <c r="F102" s="119"/>
      <c r="G102" s="119"/>
      <c r="H102" s="120"/>
    </row>
    <row r="103" spans="1:11">
      <c r="A103" s="24"/>
      <c r="B103" s="180"/>
      <c r="C103" s="118"/>
      <c r="D103" s="114"/>
      <c r="E103" s="5"/>
      <c r="F103" s="113"/>
      <c r="G103" s="5"/>
      <c r="H103" s="6"/>
    </row>
    <row r="104" spans="1:11">
      <c r="A104" s="127" t="s">
        <v>87</v>
      </c>
      <c r="B104" s="91"/>
      <c r="C104" s="101" t="s">
        <v>88</v>
      </c>
      <c r="D104" s="114" t="str">
        <f>IFERROR(D94-D101-D102-D96-D97-D99, "ERROR - Complete General Information Section")</f>
        <v>ERROR - Complete General Information Section</v>
      </c>
      <c r="E104" s="5"/>
      <c r="F104" s="113"/>
      <c r="G104" s="5"/>
      <c r="H104" s="6"/>
    </row>
    <row r="105" spans="1:11">
      <c r="A105" s="24" t="s">
        <v>89</v>
      </c>
      <c r="B105" s="5"/>
      <c r="C105" s="38" t="s">
        <v>90</v>
      </c>
      <c r="D105" s="114" t="str">
        <f>IFERROR(D104*0.25, "")</f>
        <v/>
      </c>
      <c r="E105" s="5" t="s">
        <v>91</v>
      </c>
      <c r="F105" s="113"/>
      <c r="G105" s="5"/>
      <c r="H105" s="6"/>
    </row>
    <row r="106" spans="1:11" ht="15" thickBot="1">
      <c r="A106" s="5"/>
      <c r="B106" s="5"/>
      <c r="C106" s="5"/>
      <c r="D106" s="5"/>
      <c r="E106" s="5"/>
      <c r="F106" s="5"/>
      <c r="G106" s="5"/>
      <c r="H106" s="6"/>
    </row>
    <row r="107" spans="1:11" ht="15" thickBot="1">
      <c r="A107" s="276" t="s">
        <v>92</v>
      </c>
      <c r="B107" s="277"/>
      <c r="C107" s="277"/>
      <c r="D107" s="277"/>
      <c r="E107" s="277"/>
      <c r="F107" s="277"/>
      <c r="G107" s="277"/>
      <c r="H107" s="278"/>
      <c r="K107" s="175"/>
    </row>
    <row r="108" spans="1:11">
      <c r="A108" s="61"/>
      <c r="B108" s="62"/>
      <c r="C108" s="62"/>
      <c r="D108" s="62"/>
      <c r="E108" s="62"/>
      <c r="F108" s="62"/>
      <c r="G108" s="62"/>
      <c r="H108" s="63"/>
    </row>
    <row r="109" spans="1:11">
      <c r="A109" s="37" t="s">
        <v>93</v>
      </c>
      <c r="B109" s="5"/>
      <c r="C109" s="5"/>
      <c r="D109" s="66">
        <f>$C$35</f>
        <v>0</v>
      </c>
      <c r="E109" s="5" t="s">
        <v>94</v>
      </c>
      <c r="F109" s="5"/>
      <c r="G109" s="5"/>
      <c r="H109" s="6"/>
    </row>
    <row r="110" spans="1:11">
      <c r="A110" s="37" t="s">
        <v>95</v>
      </c>
      <c r="B110" s="5"/>
      <c r="C110" s="93" t="s">
        <v>62</v>
      </c>
      <c r="D110" s="66">
        <f>MAX(D90,D105)</f>
        <v>0</v>
      </c>
      <c r="E110" s="56" t="s">
        <v>96</v>
      </c>
      <c r="F110" s="5"/>
      <c r="G110" s="5"/>
      <c r="H110" s="6"/>
    </row>
    <row r="111" spans="1:11">
      <c r="A111" s="324" t="s">
        <v>97</v>
      </c>
      <c r="B111" s="325"/>
      <c r="C111" s="93" t="s">
        <v>62</v>
      </c>
      <c r="D111" s="171">
        <f>H18</f>
        <v>0</v>
      </c>
      <c r="E111" s="56" t="s">
        <v>98</v>
      </c>
      <c r="F111" s="5"/>
      <c r="G111" s="5"/>
      <c r="H111" s="6"/>
    </row>
    <row r="112" spans="1:11">
      <c r="A112" s="24" t="s">
        <v>99</v>
      </c>
      <c r="B112" s="5"/>
      <c r="C112" s="38" t="s">
        <v>100</v>
      </c>
      <c r="D112" s="121">
        <f>ROUND(MAX(D109-D110-D111,0), 0)</f>
        <v>0</v>
      </c>
      <c r="E112" s="5" t="s">
        <v>101</v>
      </c>
      <c r="F112" s="5"/>
      <c r="G112" s="5"/>
      <c r="H112" s="6"/>
    </row>
    <row r="113" spans="1:8" ht="15" thickBot="1">
      <c r="A113" s="24"/>
      <c r="B113" s="5"/>
      <c r="C113" s="91"/>
      <c r="D113" s="122"/>
      <c r="E113" s="31"/>
      <c r="F113" s="5"/>
      <c r="G113" s="5"/>
      <c r="H113" s="6"/>
    </row>
    <row r="114" spans="1:8" ht="15" thickBot="1">
      <c r="A114" s="276" t="s">
        <v>102</v>
      </c>
      <c r="B114" s="277"/>
      <c r="C114" s="277"/>
      <c r="D114" s="277"/>
      <c r="E114" s="277"/>
      <c r="F114" s="277"/>
      <c r="G114" s="277"/>
      <c r="H114" s="278"/>
    </row>
    <row r="115" spans="1:8">
      <c r="A115" s="61"/>
      <c r="B115" s="62"/>
      <c r="C115" s="62"/>
      <c r="D115" s="62"/>
      <c r="E115" s="62"/>
      <c r="F115" s="62"/>
      <c r="G115" s="62"/>
      <c r="H115" s="63"/>
    </row>
    <row r="116" spans="1:8">
      <c r="A116" s="37" t="s">
        <v>33</v>
      </c>
      <c r="B116" s="5"/>
      <c r="C116" s="5"/>
      <c r="D116" s="123">
        <f>$B$12</f>
        <v>0</v>
      </c>
      <c r="E116" s="5"/>
      <c r="F116" s="5"/>
      <c r="G116" s="5"/>
      <c r="H116" s="6"/>
    </row>
    <row r="117" spans="1:8">
      <c r="A117" s="64" t="s">
        <v>103</v>
      </c>
      <c r="B117" s="5"/>
      <c r="C117" s="93" t="s">
        <v>62</v>
      </c>
      <c r="D117" s="123">
        <f>D102</f>
        <v>0</v>
      </c>
      <c r="E117" s="5"/>
      <c r="F117" s="5"/>
      <c r="G117" s="5"/>
      <c r="H117" s="6"/>
    </row>
    <row r="118" spans="1:8">
      <c r="A118" s="37" t="s">
        <v>99</v>
      </c>
      <c r="B118" s="5"/>
      <c r="C118" s="93" t="s">
        <v>62</v>
      </c>
      <c r="D118" s="124">
        <f>$D$112</f>
        <v>0</v>
      </c>
      <c r="E118" s="5"/>
      <c r="F118" s="5"/>
      <c r="G118" s="5"/>
      <c r="H118" s="6"/>
    </row>
    <row r="119" spans="1:8">
      <c r="A119" s="24" t="s">
        <v>104</v>
      </c>
      <c r="B119" s="5"/>
      <c r="C119" s="38" t="s">
        <v>105</v>
      </c>
      <c r="D119" s="125">
        <f>ROUND((D116-D117)-D118, 0)</f>
        <v>0</v>
      </c>
      <c r="E119" s="5" t="s">
        <v>101</v>
      </c>
      <c r="F119" s="5"/>
      <c r="G119" s="5"/>
      <c r="H119" s="6"/>
    </row>
    <row r="120" spans="1:8">
      <c r="A120" s="37"/>
      <c r="B120" s="5"/>
      <c r="C120" s="93"/>
      <c r="D120" s="126"/>
      <c r="E120" s="5"/>
      <c r="F120" s="5"/>
      <c r="G120" s="5"/>
      <c r="H120" s="6"/>
    </row>
    <row r="121" spans="1:8">
      <c r="A121" s="37" t="s">
        <v>106</v>
      </c>
      <c r="B121" s="312"/>
      <c r="C121" s="313"/>
      <c r="D121" s="5"/>
      <c r="E121" s="91" t="s">
        <v>107</v>
      </c>
      <c r="F121" s="172"/>
      <c r="G121" s="5"/>
      <c r="H121" s="6"/>
    </row>
    <row r="122" spans="1:8">
      <c r="A122" s="37"/>
      <c r="B122" s="5"/>
      <c r="C122" s="5"/>
      <c r="D122" s="5"/>
      <c r="E122" s="91"/>
      <c r="F122" s="5"/>
      <c r="G122" s="5"/>
      <c r="H122" s="6"/>
    </row>
    <row r="123" spans="1:8">
      <c r="A123" s="37" t="s">
        <v>108</v>
      </c>
      <c r="B123" s="312"/>
      <c r="C123" s="313"/>
      <c r="D123" s="5"/>
      <c r="E123" s="91" t="s">
        <v>107</v>
      </c>
      <c r="F123" s="172"/>
      <c r="G123" s="5"/>
      <c r="H123" s="6"/>
    </row>
    <row r="124" spans="1:8" ht="15" thickBot="1">
      <c r="A124" s="57"/>
      <c r="B124" s="59"/>
      <c r="C124" s="59"/>
      <c r="D124" s="59"/>
      <c r="E124" s="59"/>
      <c r="F124" s="59"/>
      <c r="G124" s="59"/>
      <c r="H124" s="60"/>
    </row>
  </sheetData>
  <sheetProtection algorithmName="SHA-512" hashValue="W+JuUIgnyCIU1sbyz8WFHzgliyS3R+VwwWxQt7nNvbXHkkx5yyOGwMXfG40Eo2OUAx3psbZujfOH1wKEAsIH1Q==" saltValue="Gnx8dftooU5w1HkQVhsIdg==" spinCount="100000" sheet="1" selectLockedCells="1"/>
  <mergeCells count="58">
    <mergeCell ref="B121:C121"/>
    <mergeCell ref="B123:C123"/>
    <mergeCell ref="A86:A87"/>
    <mergeCell ref="A92:H92"/>
    <mergeCell ref="E100:H101"/>
    <mergeCell ref="A107:H107"/>
    <mergeCell ref="A111:B111"/>
    <mergeCell ref="A114:H114"/>
    <mergeCell ref="F84:H85"/>
    <mergeCell ref="B60:C60"/>
    <mergeCell ref="E60:F60"/>
    <mergeCell ref="B61:C61"/>
    <mergeCell ref="E61:F61"/>
    <mergeCell ref="B62:C62"/>
    <mergeCell ref="E62:F62"/>
    <mergeCell ref="B63:C63"/>
    <mergeCell ref="E63:F63"/>
    <mergeCell ref="A66:B67"/>
    <mergeCell ref="A68:B68"/>
    <mergeCell ref="A82:H82"/>
    <mergeCell ref="B57:C57"/>
    <mergeCell ref="E57:F57"/>
    <mergeCell ref="B58:C58"/>
    <mergeCell ref="E58:F58"/>
    <mergeCell ref="B59:C59"/>
    <mergeCell ref="E59:F59"/>
    <mergeCell ref="B56:C56"/>
    <mergeCell ref="E56:F56"/>
    <mergeCell ref="B44:C44"/>
    <mergeCell ref="G44:H44"/>
    <mergeCell ref="B45:C45"/>
    <mergeCell ref="G45:H45"/>
    <mergeCell ref="B46:C46"/>
    <mergeCell ref="G46:H46"/>
    <mergeCell ref="B47:F47"/>
    <mergeCell ref="A50:C50"/>
    <mergeCell ref="A54:F54"/>
    <mergeCell ref="B55:C55"/>
    <mergeCell ref="E55:F55"/>
    <mergeCell ref="B41:C41"/>
    <mergeCell ref="G41:H41"/>
    <mergeCell ref="B42:C42"/>
    <mergeCell ref="G42:H42"/>
    <mergeCell ref="B43:C43"/>
    <mergeCell ref="G43:H43"/>
    <mergeCell ref="B40:C40"/>
    <mergeCell ref="G40:H40"/>
    <mergeCell ref="A1:H1"/>
    <mergeCell ref="B2:D2"/>
    <mergeCell ref="A6:H6"/>
    <mergeCell ref="B7:F7"/>
    <mergeCell ref="A27:A28"/>
    <mergeCell ref="A30:H30"/>
    <mergeCell ref="A37:H37"/>
    <mergeCell ref="B38:C38"/>
    <mergeCell ref="G38:H38"/>
    <mergeCell ref="B39:C39"/>
    <mergeCell ref="G39:H39"/>
  </mergeCells>
  <conditionalFormatting sqref="G39:H46">
    <cfRule type="expression" priority="1">
      <formula>AND+$F$39:$F$46="Yes"</formula>
    </cfRule>
  </conditionalFormatting>
  <dataValidations count="1">
    <dataValidation type="list" allowBlank="1" showInputMessage="1" showErrorMessage="1" sqref="B28" xr:uid="{E2E825D0-84B7-4FBF-B7C0-D3B0A5AC0AC7}">
      <formula1>"Yes,No"</formula1>
    </dataValidation>
  </dataValidations>
  <pageMargins left="0.70866141732283472" right="0.70866141732283472" top="0.74803149606299213" bottom="0.74803149606299213" header="0.31496062992125984" footer="0.31496062992125984"/>
  <pageSetup scale="57" fitToHeight="0" pageOrder="overThenDown"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xdr:col>
                    <xdr:colOff>1022350</xdr:colOff>
                    <xdr:row>3</xdr:row>
                    <xdr:rowOff>12700</xdr:rowOff>
                  </from>
                  <to>
                    <xdr:col>2</xdr:col>
                    <xdr:colOff>793750</xdr:colOff>
                    <xdr:row>4</xdr:row>
                    <xdr:rowOff>31750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2</xdr:col>
                    <xdr:colOff>1250950</xdr:colOff>
                    <xdr:row>3</xdr:row>
                    <xdr:rowOff>12700</xdr:rowOff>
                  </from>
                  <to>
                    <xdr:col>3</xdr:col>
                    <xdr:colOff>1079500</xdr:colOff>
                    <xdr:row>4</xdr:row>
                    <xdr:rowOff>12700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xdr:col>
                    <xdr:colOff>31750</xdr:colOff>
                    <xdr:row>13</xdr:row>
                    <xdr:rowOff>0</xdr:rowOff>
                  </from>
                  <to>
                    <xdr:col>1</xdr:col>
                    <xdr:colOff>946150</xdr:colOff>
                    <xdr:row>14</xdr:row>
                    <xdr:rowOff>12700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xdr:col>
                    <xdr:colOff>774700</xdr:colOff>
                    <xdr:row>12</xdr:row>
                    <xdr:rowOff>184150</xdr:rowOff>
                  </from>
                  <to>
                    <xdr:col>2</xdr:col>
                    <xdr:colOff>241300</xdr:colOff>
                    <xdr:row>14</xdr:row>
                    <xdr:rowOff>12700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2</xdr:col>
                    <xdr:colOff>476250</xdr:colOff>
                    <xdr:row>12</xdr:row>
                    <xdr:rowOff>184150</xdr:rowOff>
                  </from>
                  <to>
                    <xdr:col>3</xdr:col>
                    <xdr:colOff>95250</xdr:colOff>
                    <xdr:row>14</xdr:row>
                    <xdr:rowOff>12700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381000</xdr:colOff>
                    <xdr:row>12</xdr:row>
                    <xdr:rowOff>184150</xdr:rowOff>
                  </from>
                  <to>
                    <xdr:col>3</xdr:col>
                    <xdr:colOff>1174750</xdr:colOff>
                    <xdr:row>14</xdr:row>
                    <xdr:rowOff>12700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3</xdr:col>
                    <xdr:colOff>1581150</xdr:colOff>
                    <xdr:row>12</xdr:row>
                    <xdr:rowOff>184150</xdr:rowOff>
                  </from>
                  <to>
                    <xdr:col>4</xdr:col>
                    <xdr:colOff>800100</xdr:colOff>
                    <xdr:row>14</xdr:row>
                    <xdr:rowOff>12700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6</xdr:col>
                    <xdr:colOff>0</xdr:colOff>
                    <xdr:row>12</xdr:row>
                    <xdr:rowOff>184150</xdr:rowOff>
                  </from>
                  <to>
                    <xdr:col>7</xdr:col>
                    <xdr:colOff>38100</xdr:colOff>
                    <xdr:row>14</xdr:row>
                    <xdr:rowOff>12700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2</xdr:col>
                    <xdr:colOff>381000</xdr:colOff>
                    <xdr:row>17</xdr:row>
                    <xdr:rowOff>0</xdr:rowOff>
                  </from>
                  <to>
                    <xdr:col>3</xdr:col>
                    <xdr:colOff>50800</xdr:colOff>
                    <xdr:row>18</xdr:row>
                    <xdr:rowOff>12700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6</xdr:col>
                    <xdr:colOff>31750</xdr:colOff>
                    <xdr:row>19</xdr:row>
                    <xdr:rowOff>0</xdr:rowOff>
                  </from>
                  <to>
                    <xdr:col>6</xdr:col>
                    <xdr:colOff>946150</xdr:colOff>
                    <xdr:row>20</xdr:row>
                    <xdr:rowOff>12700</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from>
                    <xdr:col>3</xdr:col>
                    <xdr:colOff>31750</xdr:colOff>
                    <xdr:row>64</xdr:row>
                    <xdr:rowOff>165100</xdr:rowOff>
                  </from>
                  <to>
                    <xdr:col>3</xdr:col>
                    <xdr:colOff>1555750</xdr:colOff>
                    <xdr:row>66</xdr:row>
                    <xdr:rowOff>12700</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27676" r:id="rId31" name="Option Button 28">
              <controlPr defaultSize="0" autoFill="0" autoLine="0" autoPict="0">
                <anchor moveWithCells="1">
                  <from>
                    <xdr:col>5</xdr:col>
                    <xdr:colOff>438150</xdr:colOff>
                    <xdr:row>65</xdr:row>
                    <xdr:rowOff>107950</xdr:rowOff>
                  </from>
                  <to>
                    <xdr:col>5</xdr:col>
                    <xdr:colOff>742950</xdr:colOff>
                    <xdr:row>67</xdr:row>
                    <xdr:rowOff>88900</xdr:rowOff>
                  </to>
                </anchor>
              </controlPr>
            </control>
          </mc:Choice>
        </mc:AlternateContent>
        <mc:AlternateContent xmlns:mc="http://schemas.openxmlformats.org/markup-compatibility/2006">
          <mc:Choice Requires="x14">
            <control shapeId="27677" r:id="rId32" name="Option Button 29">
              <controlPr defaultSize="0" autoFill="0" autoLine="0" autoPict="0">
                <anchor moveWithCells="1">
                  <from>
                    <xdr:col>5</xdr:col>
                    <xdr:colOff>850900</xdr:colOff>
                    <xdr:row>65</xdr:row>
                    <xdr:rowOff>107950</xdr:rowOff>
                  </from>
                  <to>
                    <xdr:col>5</xdr:col>
                    <xdr:colOff>1155700</xdr:colOff>
                    <xdr:row>67</xdr:row>
                    <xdr:rowOff>88900</xdr:rowOff>
                  </to>
                </anchor>
              </controlPr>
            </control>
          </mc:Choice>
        </mc:AlternateContent>
        <mc:AlternateContent xmlns:mc="http://schemas.openxmlformats.org/markup-compatibility/2006">
          <mc:Choice Requires="x14">
            <control shapeId="27678" r:id="rId33" name="Option Button 30">
              <controlPr defaultSize="0" autoFill="0" autoLine="0" autoPict="0">
                <anchor moveWithCells="1">
                  <from>
                    <xdr:col>6</xdr:col>
                    <xdr:colOff>76200</xdr:colOff>
                    <xdr:row>65</xdr:row>
                    <xdr:rowOff>88900</xdr:rowOff>
                  </from>
                  <to>
                    <xdr:col>6</xdr:col>
                    <xdr:colOff>298450</xdr:colOff>
                    <xdr:row>67</xdr:row>
                    <xdr:rowOff>76200</xdr:rowOff>
                  </to>
                </anchor>
              </controlPr>
            </control>
          </mc:Choice>
        </mc:AlternateContent>
        <mc:AlternateContent xmlns:mc="http://schemas.openxmlformats.org/markup-compatibility/2006">
          <mc:Choice Requires="x14">
            <control shapeId="27679" r:id="rId34" name="Option Button 31">
              <controlPr defaultSize="0" autoFill="0" autoLine="0" autoPict="0">
                <anchor moveWithCells="1">
                  <from>
                    <xdr:col>6</xdr:col>
                    <xdr:colOff>412750</xdr:colOff>
                    <xdr:row>65</xdr:row>
                    <xdr:rowOff>107950</xdr:rowOff>
                  </from>
                  <to>
                    <xdr:col>6</xdr:col>
                    <xdr:colOff>717550</xdr:colOff>
                    <xdr:row>67</xdr:row>
                    <xdr:rowOff>88900</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27681"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27682" r:id="rId37" name="Check Box 34">
              <controlPr defaultSize="0" autoFill="0" autoLine="0" autoPict="0">
                <anchor moveWithCells="1">
                  <from>
                    <xdr:col>5</xdr:col>
                    <xdr:colOff>31750</xdr:colOff>
                    <xdr:row>19</xdr:row>
                    <xdr:rowOff>0</xdr:rowOff>
                  </from>
                  <to>
                    <xdr:col>5</xdr:col>
                    <xdr:colOff>946150</xdr:colOff>
                    <xdr:row>20</xdr:row>
                    <xdr:rowOff>12700</xdr:rowOff>
                  </to>
                </anchor>
              </controlPr>
            </control>
          </mc:Choice>
        </mc:AlternateContent>
        <mc:AlternateContent xmlns:mc="http://schemas.openxmlformats.org/markup-compatibility/2006">
          <mc:Choice Requires="x14">
            <control shapeId="27683" r:id="rId38" name="Check Box 35">
              <controlPr defaultSize="0" autoFill="0" autoLine="0" autoPict="0">
                <anchor moveWithCells="1">
                  <from>
                    <xdr:col>4</xdr:col>
                    <xdr:colOff>1162050</xdr:colOff>
                    <xdr:row>13</xdr:row>
                    <xdr:rowOff>0</xdr:rowOff>
                  </from>
                  <to>
                    <xdr:col>5</xdr:col>
                    <xdr:colOff>869950</xdr:colOff>
                    <xdr:row>14</xdr:row>
                    <xdr:rowOff>12700</xdr:rowOff>
                  </to>
                </anchor>
              </controlPr>
            </control>
          </mc:Choice>
        </mc:AlternateContent>
        <mc:AlternateContent xmlns:mc="http://schemas.openxmlformats.org/markup-compatibility/2006">
          <mc:Choice Requires="x14">
            <control shapeId="27684" r:id="rId39" name="Check Box 36">
              <controlPr defaultSize="0" autoFill="0" autoLine="0" autoPict="0">
                <anchor moveWithCells="1">
                  <from>
                    <xdr:col>1</xdr:col>
                    <xdr:colOff>1009650</xdr:colOff>
                    <xdr:row>17</xdr:row>
                    <xdr:rowOff>0</xdr:rowOff>
                  </from>
                  <to>
                    <xdr:col>2</xdr:col>
                    <xdr:colOff>266700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93C3ACBE-8E27-427B-994E-DCA29EEE2266}">
          <x14:formula1>
            <xm:f>'VLOOKUP 1'!$L$4:$L$5</xm:f>
          </x14:formula1>
          <xm:sqref>H4</xm:sqref>
        </x14:dataValidation>
        <x14:dataValidation type="list" allowBlank="1" showInputMessage="1" showErrorMessage="1" xr:uid="{FA04E067-B3CE-49A4-9EB7-FA4B686FF2A6}">
          <x14:formula1>
            <xm:f>'VLOOKUP 3'!$A$4:$A$12</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H124"/>
  <sheetViews>
    <sheetView topLeftCell="A12" zoomScale="85" zoomScaleNormal="85" workbookViewId="0">
      <selection activeCell="H49" sqref="H49"/>
    </sheetView>
  </sheetViews>
  <sheetFormatPr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271" t="s">
        <v>0</v>
      </c>
      <c r="B1" s="272"/>
      <c r="C1" s="272"/>
      <c r="D1" s="272"/>
      <c r="E1" s="272"/>
      <c r="F1" s="272"/>
      <c r="G1" s="272"/>
      <c r="H1" s="273"/>
    </row>
    <row r="2" spans="1:8" ht="15" thickBot="1">
      <c r="A2" s="1" t="s">
        <v>1</v>
      </c>
      <c r="B2" s="274"/>
      <c r="C2" s="275"/>
      <c r="D2" s="275"/>
      <c r="E2" s="2" t="s">
        <v>2</v>
      </c>
      <c r="F2" s="150"/>
      <c r="G2" s="2" t="s">
        <v>3</v>
      </c>
      <c r="H2" s="151"/>
    </row>
    <row r="3" spans="1:8">
      <c r="A3" s="3"/>
      <c r="B3" s="4"/>
      <c r="C3" s="4"/>
      <c r="D3" s="4"/>
      <c r="E3" s="5"/>
      <c r="F3" s="5"/>
      <c r="G3" s="5"/>
      <c r="H3" s="6"/>
    </row>
    <row r="4" spans="1:8">
      <c r="A4" s="7" t="s">
        <v>4</v>
      </c>
      <c r="B4" s="152"/>
      <c r="C4" s="152"/>
      <c r="D4" s="152"/>
      <c r="E4" s="5"/>
      <c r="F4" s="5" t="s">
        <v>5</v>
      </c>
      <c r="G4" s="8"/>
      <c r="H4" s="9"/>
    </row>
    <row r="5" spans="1:8" ht="15" thickBot="1">
      <c r="A5" s="3"/>
      <c r="B5" s="4"/>
      <c r="C5" s="4"/>
      <c r="D5" s="4"/>
      <c r="E5" s="5"/>
      <c r="F5" s="5"/>
      <c r="G5" s="5"/>
      <c r="H5" s="6"/>
    </row>
    <row r="6" spans="1:8" ht="15" thickBot="1">
      <c r="A6" s="276" t="s">
        <v>6</v>
      </c>
      <c r="B6" s="277"/>
      <c r="C6" s="277"/>
      <c r="D6" s="277"/>
      <c r="E6" s="277"/>
      <c r="F6" s="277"/>
      <c r="G6" s="277"/>
      <c r="H6" s="278"/>
    </row>
    <row r="7" spans="1:8">
      <c r="A7" s="10" t="s">
        <v>7</v>
      </c>
      <c r="B7" s="279" t="s">
        <v>110</v>
      </c>
      <c r="C7" s="280"/>
      <c r="D7" s="280"/>
      <c r="E7" s="280"/>
      <c r="F7" s="280"/>
      <c r="G7" s="11" t="s">
        <v>8</v>
      </c>
      <c r="H7" s="153"/>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54"/>
      <c r="C10" s="154"/>
      <c r="D10" s="154"/>
      <c r="E10" s="22"/>
      <c r="F10" s="154"/>
      <c r="G10" s="23"/>
      <c r="H10" s="155"/>
    </row>
    <row r="11" spans="1:8">
      <c r="A11" s="21"/>
      <c r="B11" s="23"/>
      <c r="C11" s="23"/>
      <c r="D11" s="23"/>
      <c r="E11" s="23"/>
      <c r="F11" s="23"/>
      <c r="G11" s="23"/>
      <c r="H11" s="6"/>
    </row>
    <row r="12" spans="1:8">
      <c r="A12" s="24" t="s">
        <v>15</v>
      </c>
      <c r="B12" s="25">
        <v>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56"/>
      <c r="C16" s="5"/>
      <c r="D16" s="38" t="s">
        <v>20</v>
      </c>
      <c r="E16" s="156"/>
      <c r="F16" s="39"/>
      <c r="G16" s="5"/>
      <c r="H16" s="6"/>
    </row>
    <row r="17" spans="1:8">
      <c r="A17" s="24"/>
      <c r="B17" s="5"/>
      <c r="C17" s="5"/>
      <c r="D17" s="31"/>
      <c r="E17" s="39"/>
      <c r="F17" s="39"/>
      <c r="G17" s="5"/>
      <c r="H17" s="6"/>
    </row>
    <row r="18" spans="1:8">
      <c r="A18" s="24" t="s">
        <v>21</v>
      </c>
      <c r="B18" s="40"/>
      <c r="C18" s="40"/>
      <c r="D18" s="31"/>
      <c r="E18" s="41" t="s">
        <v>22</v>
      </c>
      <c r="F18" s="157"/>
      <c r="G18" s="157"/>
      <c r="H18" s="6"/>
    </row>
    <row r="19" spans="1:8">
      <c r="A19" s="33"/>
      <c r="B19" s="42"/>
      <c r="C19" s="42"/>
      <c r="D19" s="42"/>
      <c r="E19" s="42"/>
      <c r="F19" s="42"/>
      <c r="G19" s="43"/>
      <c r="H19" s="44"/>
    </row>
    <row r="20" spans="1:8">
      <c r="A20" s="33" t="s">
        <v>23</v>
      </c>
      <c r="B20" s="40"/>
      <c r="C20" s="40"/>
      <c r="D20" s="40"/>
      <c r="E20" s="45" t="s">
        <v>111</v>
      </c>
      <c r="F20" s="198"/>
      <c r="G20" s="199"/>
      <c r="H20" s="47"/>
    </row>
    <row r="21" spans="1:8">
      <c r="A21" s="33"/>
      <c r="B21" s="42"/>
      <c r="C21" s="48"/>
      <c r="D21" s="42"/>
      <c r="E21" s="42"/>
      <c r="F21" s="42"/>
      <c r="G21" s="43"/>
      <c r="H21" s="44"/>
    </row>
    <row r="22" spans="1:8">
      <c r="A22" s="33" t="s">
        <v>25</v>
      </c>
      <c r="B22" s="158"/>
      <c r="C22" s="158"/>
      <c r="D22" s="158"/>
      <c r="E22" s="158"/>
      <c r="F22" s="158"/>
      <c r="G22" s="27" t="s">
        <v>26</v>
      </c>
      <c r="H22" s="159"/>
    </row>
    <row r="23" spans="1:8">
      <c r="A23" s="50" t="s">
        <v>27</v>
      </c>
      <c r="B23" s="160">
        <v>0</v>
      </c>
      <c r="C23" s="160">
        <v>0</v>
      </c>
      <c r="D23" s="160">
        <v>0</v>
      </c>
      <c r="E23" s="160">
        <v>0</v>
      </c>
      <c r="F23" s="160">
        <v>0</v>
      </c>
      <c r="G23" s="51"/>
      <c r="H23" s="161">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62"/>
      <c r="C26" s="56" t="s">
        <v>30</v>
      </c>
      <c r="D26" s="54"/>
      <c r="E26" s="54"/>
      <c r="F26" s="54"/>
      <c r="G26" s="54"/>
      <c r="H26" s="6"/>
    </row>
    <row r="27" spans="1:8" ht="14.25" customHeight="1">
      <c r="A27" s="281" t="s">
        <v>31</v>
      </c>
      <c r="B27" s="55"/>
      <c r="C27" s="56"/>
      <c r="D27" s="54"/>
      <c r="E27" s="54"/>
      <c r="F27" s="54"/>
      <c r="G27" s="54"/>
      <c r="H27" s="6"/>
    </row>
    <row r="28" spans="1:8">
      <c r="A28" s="281"/>
      <c r="B28" s="176"/>
      <c r="C28" s="56"/>
      <c r="D28" s="54"/>
      <c r="E28" s="54"/>
      <c r="F28" s="54"/>
      <c r="G28" s="54"/>
      <c r="H28" s="6"/>
    </row>
    <row r="29" spans="1:8" ht="15" thickBot="1">
      <c r="A29" s="57"/>
      <c r="B29" s="58"/>
      <c r="C29" s="59"/>
      <c r="D29" s="58"/>
      <c r="E29" s="58"/>
      <c r="F29" s="58"/>
      <c r="G29" s="58"/>
      <c r="H29" s="60"/>
    </row>
    <row r="30" spans="1:8" ht="15" thickBot="1">
      <c r="A30" s="276" t="s">
        <v>32</v>
      </c>
      <c r="B30" s="282"/>
      <c r="C30" s="277"/>
      <c r="D30" s="277"/>
      <c r="E30" s="277"/>
      <c r="F30" s="277"/>
      <c r="G30" s="277"/>
      <c r="H30" s="278"/>
    </row>
    <row r="31" spans="1:8">
      <c r="A31" s="61"/>
      <c r="B31" s="62"/>
      <c r="C31" s="62"/>
      <c r="D31" s="62"/>
      <c r="E31" s="62"/>
      <c r="F31" s="62"/>
      <c r="G31" s="62"/>
      <c r="H31" s="63"/>
    </row>
    <row r="32" spans="1:8">
      <c r="A32" s="64" t="s">
        <v>33</v>
      </c>
      <c r="B32" s="65"/>
      <c r="C32" s="66">
        <v>0</v>
      </c>
      <c r="D32" s="5"/>
      <c r="E32" s="54"/>
      <c r="F32" s="54"/>
      <c r="G32" s="54"/>
      <c r="H32" s="6"/>
    </row>
    <row r="33" spans="1:8">
      <c r="A33" s="64" t="s">
        <v>34</v>
      </c>
      <c r="B33" s="67" t="s">
        <v>35</v>
      </c>
      <c r="C33" s="68">
        <v>0</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0</v>
      </c>
      <c r="D35" s="69"/>
      <c r="E35" s="69"/>
      <c r="F35" s="69"/>
      <c r="G35" s="5"/>
      <c r="H35" s="6"/>
    </row>
    <row r="36" spans="1:8" ht="15" thickBot="1">
      <c r="A36" s="64"/>
      <c r="B36" s="65"/>
      <c r="C36" s="74"/>
      <c r="D36" s="69"/>
      <c r="E36" s="69"/>
      <c r="F36" s="69"/>
      <c r="G36" s="5"/>
      <c r="H36" s="6"/>
    </row>
    <row r="37" spans="1:8">
      <c r="A37" s="283" t="s">
        <v>42</v>
      </c>
      <c r="B37" s="282"/>
      <c r="C37" s="282"/>
      <c r="D37" s="282"/>
      <c r="E37" s="282"/>
      <c r="F37" s="282"/>
      <c r="G37" s="282"/>
      <c r="H37" s="284"/>
    </row>
    <row r="38" spans="1:8" ht="37.5">
      <c r="A38" s="75"/>
      <c r="B38" s="285" t="s">
        <v>43</v>
      </c>
      <c r="C38" s="286"/>
      <c r="D38" s="178" t="s">
        <v>44</v>
      </c>
      <c r="E38" s="179" t="s">
        <v>45</v>
      </c>
      <c r="F38" s="76" t="s">
        <v>46</v>
      </c>
      <c r="G38" s="287" t="s">
        <v>47</v>
      </c>
      <c r="H38" s="288"/>
    </row>
    <row r="39" spans="1:8">
      <c r="A39" s="77">
        <v>1</v>
      </c>
      <c r="B39" s="289"/>
      <c r="C39" s="290"/>
      <c r="D39" s="163">
        <v>0</v>
      </c>
      <c r="E39" s="163">
        <v>0</v>
      </c>
      <c r="F39" s="146" t="s">
        <v>64</v>
      </c>
      <c r="G39" s="291">
        <v>0</v>
      </c>
      <c r="H39" s="292"/>
    </row>
    <row r="40" spans="1:8">
      <c r="A40" s="77">
        <v>2</v>
      </c>
      <c r="B40" s="289"/>
      <c r="C40" s="290"/>
      <c r="D40" s="163">
        <v>0</v>
      </c>
      <c r="E40" s="163">
        <v>0</v>
      </c>
      <c r="F40" s="146" t="s">
        <v>64</v>
      </c>
      <c r="G40" s="291">
        <v>0</v>
      </c>
      <c r="H40" s="292"/>
    </row>
    <row r="41" spans="1:8">
      <c r="A41" s="77">
        <v>3</v>
      </c>
      <c r="B41" s="289"/>
      <c r="C41" s="290"/>
      <c r="D41" s="163">
        <v>0</v>
      </c>
      <c r="E41" s="163">
        <v>0</v>
      </c>
      <c r="F41" s="146" t="s">
        <v>64</v>
      </c>
      <c r="G41" s="291">
        <v>0</v>
      </c>
      <c r="H41" s="292"/>
    </row>
    <row r="42" spans="1:8">
      <c r="A42" s="77">
        <v>4</v>
      </c>
      <c r="B42" s="289"/>
      <c r="C42" s="290"/>
      <c r="D42" s="163">
        <v>0</v>
      </c>
      <c r="E42" s="163">
        <v>0</v>
      </c>
      <c r="F42" s="146" t="s">
        <v>64</v>
      </c>
      <c r="G42" s="291">
        <v>0</v>
      </c>
      <c r="H42" s="292"/>
    </row>
    <row r="43" spans="1:8">
      <c r="A43" s="77">
        <v>5</v>
      </c>
      <c r="B43" s="289"/>
      <c r="C43" s="290"/>
      <c r="D43" s="163">
        <v>0</v>
      </c>
      <c r="E43" s="163">
        <v>0</v>
      </c>
      <c r="F43" s="146" t="s">
        <v>64</v>
      </c>
      <c r="G43" s="291">
        <v>0</v>
      </c>
      <c r="H43" s="292"/>
    </row>
    <row r="44" spans="1:8">
      <c r="A44" s="77">
        <v>6</v>
      </c>
      <c r="B44" s="289"/>
      <c r="C44" s="290"/>
      <c r="D44" s="163">
        <v>0</v>
      </c>
      <c r="E44" s="163">
        <v>0</v>
      </c>
      <c r="F44" s="146" t="s">
        <v>64</v>
      </c>
      <c r="G44" s="291">
        <v>0</v>
      </c>
      <c r="H44" s="292"/>
    </row>
    <row r="45" spans="1:8">
      <c r="A45" s="77">
        <v>7</v>
      </c>
      <c r="B45" s="289"/>
      <c r="C45" s="290"/>
      <c r="D45" s="163">
        <v>0</v>
      </c>
      <c r="E45" s="163">
        <v>0</v>
      </c>
      <c r="F45" s="146" t="s">
        <v>64</v>
      </c>
      <c r="G45" s="291">
        <v>0</v>
      </c>
      <c r="H45" s="292"/>
    </row>
    <row r="46" spans="1:8">
      <c r="A46" s="77">
        <v>8</v>
      </c>
      <c r="B46" s="295"/>
      <c r="C46" s="296"/>
      <c r="D46" s="164">
        <v>0</v>
      </c>
      <c r="E46" s="164">
        <v>0</v>
      </c>
      <c r="F46" s="146" t="s">
        <v>64</v>
      </c>
      <c r="G46" s="291">
        <v>0</v>
      </c>
      <c r="H46" s="292"/>
    </row>
    <row r="47" spans="1:8">
      <c r="A47" s="78"/>
      <c r="B47" s="299" t="s">
        <v>48</v>
      </c>
      <c r="C47" s="299"/>
      <c r="D47" s="299"/>
      <c r="E47" s="299"/>
      <c r="F47" s="299"/>
      <c r="G47" s="38" t="s">
        <v>49</v>
      </c>
      <c r="H47" s="79">
        <v>0</v>
      </c>
    </row>
    <row r="48" spans="1:8">
      <c r="A48" s="80"/>
      <c r="B48" s="38"/>
      <c r="C48" s="38"/>
      <c r="D48" s="38"/>
      <c r="E48" s="38"/>
      <c r="F48" s="38" t="s">
        <v>50</v>
      </c>
      <c r="G48" s="38" t="s">
        <v>51</v>
      </c>
      <c r="H48" s="79">
        <v>0</v>
      </c>
    </row>
    <row r="49" spans="1:8">
      <c r="A49" s="80"/>
      <c r="B49" s="38"/>
      <c r="C49" s="38"/>
      <c r="D49" s="38"/>
      <c r="E49" s="38"/>
      <c r="F49" s="38"/>
      <c r="G49" s="38"/>
      <c r="H49" s="81"/>
    </row>
    <row r="50" spans="1:8" ht="14.25" customHeight="1">
      <c r="A50" s="300" t="s">
        <v>48</v>
      </c>
      <c r="B50" s="301"/>
      <c r="C50" s="301"/>
      <c r="D50" s="82">
        <v>0</v>
      </c>
      <c r="E50" s="5" t="s">
        <v>49</v>
      </c>
      <c r="F50" s="5"/>
      <c r="G50" s="5"/>
      <c r="H50" s="6"/>
    </row>
    <row r="51" spans="1:8">
      <c r="A51" s="64" t="s">
        <v>17</v>
      </c>
      <c r="B51" s="5"/>
      <c r="C51" s="83"/>
      <c r="D51" s="84">
        <v>0.3</v>
      </c>
      <c r="E51" s="5" t="s">
        <v>52</v>
      </c>
      <c r="F51" s="5"/>
      <c r="G51" s="5"/>
      <c r="H51" s="6"/>
    </row>
    <row r="52" spans="1:8">
      <c r="A52" s="37" t="s">
        <v>53</v>
      </c>
      <c r="B52" s="5"/>
      <c r="C52" s="38" t="s">
        <v>54</v>
      </c>
      <c r="D52" s="85">
        <v>0</v>
      </c>
      <c r="E52" s="5"/>
      <c r="F52" s="5"/>
      <c r="G52" s="5"/>
      <c r="H52" s="6"/>
    </row>
    <row r="53" spans="1:8" ht="15" thickBot="1">
      <c r="A53" s="86"/>
      <c r="B53" s="87"/>
      <c r="C53" s="87"/>
      <c r="D53" s="59"/>
      <c r="E53" s="59"/>
      <c r="F53" s="59"/>
      <c r="G53" s="59"/>
      <c r="H53" s="60"/>
    </row>
    <row r="54" spans="1:8">
      <c r="A54" s="302" t="s">
        <v>55</v>
      </c>
      <c r="B54" s="303"/>
      <c r="C54" s="303"/>
      <c r="D54" s="303"/>
      <c r="E54" s="303"/>
      <c r="F54" s="303"/>
      <c r="G54" s="88" t="s">
        <v>112</v>
      </c>
      <c r="H54" s="177"/>
    </row>
    <row r="55" spans="1:8" ht="25.5" customHeight="1">
      <c r="A55" s="89"/>
      <c r="B55" s="285" t="s">
        <v>43</v>
      </c>
      <c r="C55" s="286"/>
      <c r="D55" s="76" t="s">
        <v>56</v>
      </c>
      <c r="E55" s="293" t="s">
        <v>57</v>
      </c>
      <c r="F55" s="294"/>
      <c r="G55" s="5"/>
      <c r="H55" s="6"/>
    </row>
    <row r="56" spans="1:8">
      <c r="A56" s="77">
        <v>1</v>
      </c>
      <c r="B56" s="304"/>
      <c r="C56" s="305"/>
      <c r="D56" s="165"/>
      <c r="E56" s="306">
        <v>0</v>
      </c>
      <c r="F56" s="307"/>
      <c r="G56" s="5"/>
      <c r="H56" s="6"/>
    </row>
    <row r="57" spans="1:8">
      <c r="A57" s="77">
        <v>2</v>
      </c>
      <c r="B57" s="304" t="s">
        <v>64</v>
      </c>
      <c r="C57" s="305"/>
      <c r="D57" s="165"/>
      <c r="E57" s="306">
        <v>0</v>
      </c>
      <c r="F57" s="307"/>
      <c r="G57" s="5"/>
      <c r="H57" s="6"/>
    </row>
    <row r="58" spans="1:8">
      <c r="A58" s="77">
        <v>3</v>
      </c>
      <c r="B58" s="304" t="s">
        <v>64</v>
      </c>
      <c r="C58" s="305"/>
      <c r="D58" s="165"/>
      <c r="E58" s="306">
        <v>0</v>
      </c>
      <c r="F58" s="307"/>
      <c r="G58" s="5"/>
      <c r="H58" s="6"/>
    </row>
    <row r="59" spans="1:8">
      <c r="A59" s="77">
        <v>4</v>
      </c>
      <c r="B59" s="304" t="s">
        <v>64</v>
      </c>
      <c r="C59" s="305"/>
      <c r="D59" s="165"/>
      <c r="E59" s="306">
        <v>0</v>
      </c>
      <c r="F59" s="307"/>
      <c r="G59" s="5"/>
      <c r="H59" s="6"/>
    </row>
    <row r="60" spans="1:8">
      <c r="A60" s="77">
        <v>5</v>
      </c>
      <c r="B60" s="304" t="s">
        <v>64</v>
      </c>
      <c r="C60" s="305"/>
      <c r="D60" s="165"/>
      <c r="E60" s="306">
        <v>0</v>
      </c>
      <c r="F60" s="307"/>
      <c r="G60" s="5"/>
      <c r="H60" s="6"/>
    </row>
    <row r="61" spans="1:8">
      <c r="A61" s="77">
        <v>6</v>
      </c>
      <c r="B61" s="304" t="s">
        <v>64</v>
      </c>
      <c r="C61" s="305"/>
      <c r="D61" s="165"/>
      <c r="E61" s="306">
        <v>0</v>
      </c>
      <c r="F61" s="307"/>
      <c r="G61" s="5"/>
      <c r="H61" s="6"/>
    </row>
    <row r="62" spans="1:8">
      <c r="A62" s="77">
        <v>7</v>
      </c>
      <c r="B62" s="304" t="s">
        <v>64</v>
      </c>
      <c r="C62" s="305"/>
      <c r="D62" s="165"/>
      <c r="E62" s="306">
        <v>0</v>
      </c>
      <c r="F62" s="307"/>
      <c r="G62" s="5"/>
      <c r="H62" s="6"/>
    </row>
    <row r="63" spans="1:8">
      <c r="A63" s="78">
        <v>8</v>
      </c>
      <c r="B63" s="304" t="s">
        <v>64</v>
      </c>
      <c r="C63" s="305"/>
      <c r="D63" s="166"/>
      <c r="E63" s="308">
        <v>0</v>
      </c>
      <c r="F63" s="309"/>
      <c r="G63" s="5"/>
      <c r="H63" s="6"/>
    </row>
    <row r="64" spans="1:8">
      <c r="A64" s="80"/>
      <c r="B64" s="41"/>
      <c r="C64" s="41"/>
      <c r="D64" s="38" t="s">
        <v>58</v>
      </c>
      <c r="E64" s="38" t="s">
        <v>59</v>
      </c>
      <c r="F64" s="90">
        <v>0</v>
      </c>
      <c r="G64" s="5"/>
      <c r="H64" s="6"/>
    </row>
    <row r="65" spans="1:8">
      <c r="A65" s="80"/>
      <c r="B65" s="38"/>
      <c r="C65" s="38"/>
      <c r="D65" s="38"/>
      <c r="E65" s="5"/>
      <c r="F65" s="38"/>
      <c r="G65" s="5"/>
      <c r="H65" s="6"/>
    </row>
    <row r="66" spans="1:8" ht="14.25" customHeight="1">
      <c r="A66" s="310" t="s">
        <v>60</v>
      </c>
      <c r="B66" s="311"/>
      <c r="C66" s="167"/>
      <c r="D66" s="167"/>
      <c r="E66" s="152"/>
      <c r="F66" s="167"/>
      <c r="G66" s="168"/>
      <c r="H66" s="6"/>
    </row>
    <row r="67" spans="1:8">
      <c r="A67" s="310"/>
      <c r="B67" s="311"/>
      <c r="C67" s="167"/>
      <c r="D67" s="167"/>
      <c r="E67" s="152"/>
      <c r="F67" s="167"/>
      <c r="G67" s="152"/>
      <c r="H67" s="6"/>
    </row>
    <row r="68" spans="1:8">
      <c r="A68" s="314" t="s">
        <v>64</v>
      </c>
      <c r="B68" s="315"/>
      <c r="C68" s="38"/>
      <c r="D68" s="38"/>
      <c r="E68" s="5"/>
      <c r="F68" s="38"/>
      <c r="G68" s="5"/>
      <c r="H68" s="6"/>
    </row>
    <row r="69" spans="1:8">
      <c r="A69" s="37"/>
      <c r="B69" s="91" t="s">
        <v>57</v>
      </c>
      <c r="C69" s="38" t="s">
        <v>59</v>
      </c>
      <c r="D69" s="92">
        <v>0</v>
      </c>
      <c r="E69" s="5"/>
      <c r="F69" s="91"/>
      <c r="G69" s="38"/>
      <c r="H69" s="79"/>
    </row>
    <row r="70" spans="1:8">
      <c r="A70" s="37"/>
      <c r="B70" s="91" t="s">
        <v>61</v>
      </c>
      <c r="C70" s="93" t="s">
        <v>62</v>
      </c>
      <c r="D70" s="92">
        <v>0</v>
      </c>
      <c r="E70" s="54"/>
      <c r="F70" s="91"/>
      <c r="G70" s="93"/>
      <c r="H70" s="94"/>
    </row>
    <row r="71" spans="1:8">
      <c r="A71" s="37"/>
      <c r="B71" s="91"/>
      <c r="C71" s="93"/>
      <c r="D71" s="95"/>
      <c r="E71" s="96"/>
      <c r="F71" s="5"/>
      <c r="G71" s="5"/>
      <c r="H71" s="6"/>
    </row>
    <row r="72" spans="1:8">
      <c r="A72" s="97" t="s">
        <v>63</v>
      </c>
      <c r="B72" s="169"/>
      <c r="C72" s="93" t="s">
        <v>62</v>
      </c>
      <c r="D72" s="170">
        <v>0</v>
      </c>
      <c r="E72" s="43" t="s">
        <v>64</v>
      </c>
      <c r="F72" s="91"/>
      <c r="G72" s="93"/>
      <c r="H72" s="94"/>
    </row>
    <row r="73" spans="1:8">
      <c r="A73" s="37"/>
      <c r="B73" s="38" t="s">
        <v>65</v>
      </c>
      <c r="C73" s="38" t="s">
        <v>66</v>
      </c>
      <c r="D73" s="98">
        <v>0</v>
      </c>
      <c r="E73" s="5"/>
      <c r="F73" s="5"/>
      <c r="G73" s="38"/>
      <c r="H73" s="79"/>
    </row>
    <row r="74" spans="1:8">
      <c r="A74" s="37"/>
      <c r="B74" s="38"/>
      <c r="C74" s="38"/>
      <c r="D74" s="98"/>
      <c r="E74" s="5"/>
      <c r="F74" s="5"/>
      <c r="G74" s="38"/>
      <c r="H74" s="79"/>
    </row>
    <row r="75" spans="1:8">
      <c r="A75" s="37" t="s">
        <v>67</v>
      </c>
      <c r="B75" s="38"/>
      <c r="C75" s="38" t="s">
        <v>51</v>
      </c>
      <c r="D75" s="92">
        <v>0</v>
      </c>
      <c r="E75" s="5"/>
      <c r="F75" s="5"/>
      <c r="G75" s="38"/>
      <c r="H75" s="79"/>
    </row>
    <row r="76" spans="1:8">
      <c r="A76" s="37" t="s">
        <v>17</v>
      </c>
      <c r="B76" s="38"/>
      <c r="C76" s="38"/>
      <c r="D76" s="99">
        <v>0.3</v>
      </c>
      <c r="E76" s="5" t="s">
        <v>68</v>
      </c>
      <c r="F76" s="5"/>
      <c r="G76" s="38"/>
      <c r="H76" s="79"/>
    </row>
    <row r="77" spans="1:8">
      <c r="A77" s="64" t="s">
        <v>69</v>
      </c>
      <c r="B77" s="38"/>
      <c r="C77" s="38" t="s">
        <v>70</v>
      </c>
      <c r="D77" s="85">
        <v>0</v>
      </c>
      <c r="E77" s="5"/>
      <c r="F77" s="5"/>
      <c r="G77" s="38"/>
      <c r="H77" s="79"/>
    </row>
    <row r="78" spans="1:8">
      <c r="A78" s="64"/>
      <c r="B78" s="38"/>
      <c r="C78" s="38"/>
      <c r="D78" s="100"/>
      <c r="E78" s="5"/>
      <c r="F78" s="5"/>
      <c r="G78" s="38"/>
      <c r="H78" s="79"/>
    </row>
    <row r="79" spans="1:8">
      <c r="A79" s="64" t="s">
        <v>69</v>
      </c>
      <c r="B79" s="38"/>
      <c r="C79" s="101" t="s">
        <v>71</v>
      </c>
      <c r="D79" s="98">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16" t="s">
        <v>73</v>
      </c>
      <c r="B82" s="317"/>
      <c r="C82" s="317"/>
      <c r="D82" s="317"/>
      <c r="E82" s="317"/>
      <c r="F82" s="317"/>
      <c r="G82" s="317"/>
      <c r="H82" s="318"/>
    </row>
    <row r="83" spans="1:8">
      <c r="A83" s="37"/>
      <c r="B83" s="49"/>
      <c r="C83" s="27"/>
      <c r="D83" s="107"/>
      <c r="E83" s="45"/>
      <c r="F83" s="45"/>
      <c r="G83" s="45"/>
      <c r="H83" s="108"/>
    </row>
    <row r="84" spans="1:8">
      <c r="A84" s="109" t="s">
        <v>74</v>
      </c>
      <c r="B84" s="49"/>
      <c r="C84" s="27"/>
      <c r="D84" s="110">
        <v>0</v>
      </c>
      <c r="E84" s="5" t="s">
        <v>75</v>
      </c>
      <c r="F84" s="319" t="s">
        <v>64</v>
      </c>
      <c r="G84" s="319"/>
      <c r="H84" s="320"/>
    </row>
    <row r="85" spans="1:8">
      <c r="A85" s="33"/>
      <c r="B85" s="43"/>
      <c r="C85" s="43"/>
      <c r="D85" s="111"/>
      <c r="E85" s="5"/>
      <c r="F85" s="319"/>
      <c r="G85" s="319"/>
      <c r="H85" s="320"/>
    </row>
    <row r="86" spans="1:8" ht="14.25" customHeight="1">
      <c r="A86" s="321" t="s">
        <v>109</v>
      </c>
      <c r="B86" s="91" t="s">
        <v>77</v>
      </c>
      <c r="C86" s="93" t="s">
        <v>62</v>
      </c>
      <c r="D86" s="114">
        <v>0</v>
      </c>
      <c r="E86" s="96"/>
      <c r="F86" s="5"/>
      <c r="G86" s="5"/>
      <c r="H86" s="6"/>
    </row>
    <row r="87" spans="1:8">
      <c r="A87" s="321"/>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0</v>
      </c>
      <c r="E90" s="5"/>
      <c r="F90" s="113"/>
      <c r="G90" s="5"/>
      <c r="H90" s="6"/>
    </row>
    <row r="91" spans="1:8" ht="15" thickBot="1">
      <c r="A91" s="24"/>
      <c r="B91" s="5"/>
      <c r="C91" s="38"/>
      <c r="D91" s="114"/>
      <c r="E91" s="5"/>
      <c r="F91" s="113"/>
      <c r="G91" s="5"/>
      <c r="H91" s="6"/>
    </row>
    <row r="92" spans="1:8" ht="15" thickBot="1">
      <c r="A92" s="276" t="s">
        <v>83</v>
      </c>
      <c r="B92" s="277"/>
      <c r="C92" s="277"/>
      <c r="D92" s="277"/>
      <c r="E92" s="277"/>
      <c r="F92" s="277"/>
      <c r="G92" s="277"/>
      <c r="H92" s="278"/>
    </row>
    <row r="93" spans="1:8">
      <c r="A93" s="24"/>
      <c r="B93" s="5"/>
      <c r="C93" s="38"/>
      <c r="D93" s="114"/>
      <c r="E93" s="5"/>
      <c r="F93" s="113"/>
      <c r="G93" s="5"/>
      <c r="H93" s="6"/>
    </row>
    <row r="94" spans="1:8">
      <c r="A94" s="109" t="s">
        <v>33</v>
      </c>
      <c r="B94" s="5"/>
      <c r="C94" s="38"/>
      <c r="D94" s="114">
        <v>0</v>
      </c>
      <c r="E94" s="5"/>
      <c r="F94" s="113"/>
      <c r="G94" s="5"/>
      <c r="H94" s="6"/>
    </row>
    <row r="95" spans="1:8">
      <c r="A95" s="109"/>
      <c r="B95" s="5"/>
      <c r="C95" s="115"/>
      <c r="D95" s="116"/>
      <c r="E95" s="5"/>
      <c r="F95" s="113"/>
      <c r="G95" s="5"/>
      <c r="H95" s="6"/>
    </row>
    <row r="96" spans="1:8">
      <c r="A96" s="117" t="s">
        <v>84</v>
      </c>
      <c r="B96" s="91" t="s">
        <v>77</v>
      </c>
      <c r="C96" s="118" t="s">
        <v>62</v>
      </c>
      <c r="D96" s="114">
        <v>0</v>
      </c>
      <c r="E96" s="5"/>
      <c r="F96" s="113"/>
      <c r="G96" s="5"/>
      <c r="H96" s="6"/>
    </row>
    <row r="97" spans="1:8">
      <c r="A97" s="64"/>
      <c r="B97" s="91" t="s">
        <v>78</v>
      </c>
      <c r="C97" s="118" t="s">
        <v>62</v>
      </c>
      <c r="D97" s="114">
        <v>0</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322" t="s">
        <v>64</v>
      </c>
      <c r="F100" s="322"/>
      <c r="G100" s="322"/>
      <c r="H100" s="323"/>
    </row>
    <row r="101" spans="1:8">
      <c r="A101" s="24"/>
      <c r="B101" s="91" t="s">
        <v>85</v>
      </c>
      <c r="C101" s="118" t="s">
        <v>62</v>
      </c>
      <c r="D101" s="114">
        <v>0</v>
      </c>
      <c r="E101" s="322"/>
      <c r="F101" s="322"/>
      <c r="G101" s="322"/>
      <c r="H101" s="323"/>
    </row>
    <row r="102" spans="1:8">
      <c r="A102" s="24"/>
      <c r="B102" s="91" t="s">
        <v>86</v>
      </c>
      <c r="C102" s="118" t="s">
        <v>62</v>
      </c>
      <c r="D102" s="114">
        <v>0</v>
      </c>
      <c r="E102" s="119"/>
      <c r="F102" s="119"/>
      <c r="G102" s="119"/>
      <c r="H102" s="120"/>
    </row>
    <row r="103" spans="1:8">
      <c r="A103" s="24"/>
      <c r="B103" s="180"/>
      <c r="C103" s="118"/>
      <c r="D103" s="114"/>
      <c r="E103" s="5"/>
      <c r="F103" s="113"/>
      <c r="G103" s="5"/>
      <c r="H103" s="6"/>
    </row>
    <row r="104" spans="1:8">
      <c r="A104" s="127" t="s">
        <v>87</v>
      </c>
      <c r="B104" s="91"/>
      <c r="C104" s="101" t="s">
        <v>88</v>
      </c>
      <c r="D104" s="114">
        <v>0</v>
      </c>
      <c r="E104" s="5"/>
      <c r="F104" s="113"/>
      <c r="G104" s="5"/>
      <c r="H104" s="6"/>
    </row>
    <row r="105" spans="1:8">
      <c r="A105" s="24" t="s">
        <v>89</v>
      </c>
      <c r="B105" s="5"/>
      <c r="C105" s="38" t="s">
        <v>90</v>
      </c>
      <c r="D105" s="114">
        <v>0</v>
      </c>
      <c r="E105" s="5" t="s">
        <v>91</v>
      </c>
      <c r="F105" s="113"/>
      <c r="G105" s="5"/>
      <c r="H105" s="6"/>
    </row>
    <row r="106" spans="1:8" ht="15" thickBot="1">
      <c r="A106" s="5"/>
      <c r="B106" s="5"/>
      <c r="C106" s="5"/>
      <c r="D106" s="5"/>
      <c r="E106" s="5"/>
      <c r="F106" s="5"/>
      <c r="G106" s="5"/>
      <c r="H106" s="6"/>
    </row>
    <row r="107" spans="1:8" ht="15" thickBot="1">
      <c r="A107" s="276" t="s">
        <v>92</v>
      </c>
      <c r="B107" s="277"/>
      <c r="C107" s="277"/>
      <c r="D107" s="277"/>
      <c r="E107" s="277"/>
      <c r="F107" s="277"/>
      <c r="G107" s="277"/>
      <c r="H107" s="278"/>
    </row>
    <row r="108" spans="1:8">
      <c r="A108" s="61"/>
      <c r="B108" s="62"/>
      <c r="C108" s="62"/>
      <c r="D108" s="62"/>
      <c r="E108" s="62"/>
      <c r="F108" s="62"/>
      <c r="G108" s="62"/>
      <c r="H108" s="63"/>
    </row>
    <row r="109" spans="1:8">
      <c r="A109" s="37" t="s">
        <v>93</v>
      </c>
      <c r="B109" s="5"/>
      <c r="C109" s="5"/>
      <c r="D109" s="66">
        <v>0</v>
      </c>
      <c r="E109" s="5" t="s">
        <v>94</v>
      </c>
      <c r="F109" s="5"/>
      <c r="G109" s="5"/>
      <c r="H109" s="6"/>
    </row>
    <row r="110" spans="1:8">
      <c r="A110" s="37" t="s">
        <v>95</v>
      </c>
      <c r="B110" s="5"/>
      <c r="C110" s="93" t="s">
        <v>62</v>
      </c>
      <c r="D110" s="66">
        <v>0</v>
      </c>
      <c r="E110" s="56" t="s">
        <v>96</v>
      </c>
      <c r="F110" s="5"/>
      <c r="G110" s="5"/>
      <c r="H110" s="6"/>
    </row>
    <row r="111" spans="1:8">
      <c r="A111" s="324" t="s">
        <v>97</v>
      </c>
      <c r="B111" s="325"/>
      <c r="C111" s="93" t="s">
        <v>62</v>
      </c>
      <c r="D111" s="171">
        <v>0</v>
      </c>
      <c r="E111" s="56" t="s">
        <v>98</v>
      </c>
      <c r="F111" s="5"/>
      <c r="G111" s="5"/>
      <c r="H111" s="6"/>
    </row>
    <row r="112" spans="1:8">
      <c r="A112" s="24" t="s">
        <v>99</v>
      </c>
      <c r="B112" s="5"/>
      <c r="C112" s="38" t="s">
        <v>100</v>
      </c>
      <c r="D112" s="121">
        <v>0</v>
      </c>
      <c r="E112" s="5" t="s">
        <v>101</v>
      </c>
      <c r="F112" s="5"/>
      <c r="G112" s="5"/>
      <c r="H112" s="6"/>
    </row>
    <row r="113" spans="1:8" ht="15" thickBot="1">
      <c r="A113" s="24"/>
      <c r="B113" s="5"/>
      <c r="C113" s="91"/>
      <c r="D113" s="122"/>
      <c r="E113" s="31"/>
      <c r="F113" s="5"/>
      <c r="G113" s="5"/>
      <c r="H113" s="6"/>
    </row>
    <row r="114" spans="1:8" ht="15" thickBot="1">
      <c r="A114" s="276" t="s">
        <v>102</v>
      </c>
      <c r="B114" s="277"/>
      <c r="C114" s="277"/>
      <c r="D114" s="277"/>
      <c r="E114" s="277"/>
      <c r="F114" s="277"/>
      <c r="G114" s="277"/>
      <c r="H114" s="278"/>
    </row>
    <row r="115" spans="1:8">
      <c r="A115" s="61"/>
      <c r="B115" s="62"/>
      <c r="C115" s="62"/>
      <c r="D115" s="62"/>
      <c r="E115" s="62"/>
      <c r="F115" s="62"/>
      <c r="G115" s="62"/>
      <c r="H115" s="63"/>
    </row>
    <row r="116" spans="1:8">
      <c r="A116" s="37" t="s">
        <v>33</v>
      </c>
      <c r="B116" s="5"/>
      <c r="C116" s="5"/>
      <c r="D116" s="123">
        <v>0</v>
      </c>
      <c r="E116" s="5"/>
      <c r="F116" s="5"/>
      <c r="G116" s="5"/>
      <c r="H116" s="6"/>
    </row>
    <row r="117" spans="1:8">
      <c r="A117" s="64" t="s">
        <v>103</v>
      </c>
      <c r="B117" s="5"/>
      <c r="C117" s="93" t="s">
        <v>62</v>
      </c>
      <c r="D117" s="123">
        <v>0</v>
      </c>
      <c r="E117" s="5"/>
      <c r="F117" s="5"/>
      <c r="G117" s="5"/>
      <c r="H117" s="6"/>
    </row>
    <row r="118" spans="1:8">
      <c r="A118" s="37" t="s">
        <v>99</v>
      </c>
      <c r="B118" s="5"/>
      <c r="C118" s="93" t="s">
        <v>62</v>
      </c>
      <c r="D118" s="124">
        <v>0</v>
      </c>
      <c r="E118" s="5"/>
      <c r="F118" s="5"/>
      <c r="G118" s="5"/>
      <c r="H118" s="6"/>
    </row>
    <row r="119" spans="1:8">
      <c r="A119" s="24" t="s">
        <v>104</v>
      </c>
      <c r="B119" s="5"/>
      <c r="C119" s="38" t="s">
        <v>105</v>
      </c>
      <c r="D119" s="125">
        <v>0</v>
      </c>
      <c r="E119" s="5" t="s">
        <v>101</v>
      </c>
      <c r="F119" s="5"/>
      <c r="G119" s="5"/>
      <c r="H119" s="6"/>
    </row>
    <row r="120" spans="1:8">
      <c r="A120" s="37"/>
      <c r="B120" s="5"/>
      <c r="C120" s="93"/>
      <c r="D120" s="126"/>
      <c r="E120" s="5"/>
      <c r="F120" s="5"/>
      <c r="G120" s="5"/>
      <c r="H120" s="6"/>
    </row>
    <row r="121" spans="1:8">
      <c r="A121" s="37" t="s">
        <v>106</v>
      </c>
      <c r="B121" s="312"/>
      <c r="C121" s="313"/>
      <c r="D121" s="5"/>
      <c r="E121" s="91" t="s">
        <v>107</v>
      </c>
      <c r="F121" s="172"/>
      <c r="G121" s="5"/>
      <c r="H121" s="6"/>
    </row>
    <row r="122" spans="1:8">
      <c r="A122" s="37"/>
      <c r="B122" s="5"/>
      <c r="C122" s="5"/>
      <c r="D122" s="5"/>
      <c r="E122" s="91"/>
      <c r="F122" s="5"/>
      <c r="G122" s="5"/>
      <c r="H122" s="6"/>
    </row>
    <row r="123" spans="1:8">
      <c r="A123" s="37" t="s">
        <v>108</v>
      </c>
      <c r="B123" s="312"/>
      <c r="C123" s="313"/>
      <c r="D123" s="5"/>
      <c r="E123" s="91" t="s">
        <v>107</v>
      </c>
      <c r="F123" s="172"/>
      <c r="G123" s="5"/>
      <c r="H123" s="6"/>
    </row>
    <row r="124" spans="1:8" ht="15" thickBot="1">
      <c r="A124" s="57"/>
      <c r="B124" s="59"/>
      <c r="C124" s="59"/>
      <c r="D124" s="59"/>
      <c r="E124" s="59"/>
      <c r="F124" s="59"/>
      <c r="G124" s="59"/>
      <c r="H124" s="60"/>
    </row>
  </sheetData>
  <sheetProtection algorithmName="SHA-512" hashValue="JMBALutPnkQ1Z9IF+DR16S7sLUzK5m6eB5fsq8XOT2mmshrolHy246P1vqcaQaVWBUHEU7OuTM2iHpZ28I8HgQ==" saltValue="O4D8KVmaM7Ow7B+mLsqUwg==" spinCount="100000" sheet="1" objects="1" scenarios="1"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39:H46">
    <cfRule type="expression" priority="1">
      <formula>AND+$F$39:$F$46="Yes"</formula>
    </cfRule>
  </conditionalFormatting>
  <pageMargins left="0.7" right="0.7" top="0.75" bottom="0.75" header="0.3" footer="0.3"/>
  <pageSetup scale="58"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31750</xdr:colOff>
                    <xdr:row>18</xdr:row>
                    <xdr:rowOff>171450</xdr:rowOff>
                  </from>
                  <to>
                    <xdr:col>8</xdr:col>
                    <xdr:colOff>12700</xdr:colOff>
                    <xdr:row>19</xdr:row>
                    <xdr:rowOff>184150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2076" r:id="rId31"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2077" r:id="rId32"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2079" r:id="rId34"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mc:AlternateContent xmlns:mc="http://schemas.openxmlformats.org/markup-compatibility/2006">
          <mc:Choice Requires="x14">
            <control shapeId="2109" r:id="rId39" name="Check Box 61">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1EF12-EB81-426C-AD79-9076271AC2E3}">
  <sheetPr codeName="Sheet5"/>
  <dimension ref="A1:AM76"/>
  <sheetViews>
    <sheetView topLeftCell="A46" workbookViewId="0">
      <selection sqref="A1:S1"/>
    </sheetView>
  </sheetViews>
  <sheetFormatPr defaultColWidth="9.08984375" defaultRowHeight="14.5"/>
  <cols>
    <col min="1" max="1" width="11.08984375" customWidth="1"/>
  </cols>
  <sheetData>
    <row r="1" spans="1:39" ht="18.5" thickBot="1">
      <c r="A1" s="359" t="s">
        <v>496</v>
      </c>
      <c r="B1" s="360"/>
      <c r="C1" s="360"/>
      <c r="D1" s="360"/>
      <c r="E1" s="360"/>
      <c r="F1" s="360"/>
      <c r="G1" s="360"/>
      <c r="H1" s="360"/>
      <c r="I1" s="360"/>
      <c r="J1" s="360"/>
      <c r="K1" s="360"/>
      <c r="L1" s="360"/>
      <c r="M1" s="360"/>
      <c r="N1" s="360"/>
      <c r="O1" s="360"/>
      <c r="P1" s="360"/>
      <c r="Q1" s="360"/>
      <c r="R1" s="360"/>
      <c r="S1" s="361"/>
    </row>
    <row r="2" spans="1:39">
      <c r="A2" s="128"/>
      <c r="S2" s="129"/>
    </row>
    <row r="3" spans="1:39">
      <c r="A3" s="128"/>
      <c r="S3" s="129"/>
    </row>
    <row r="4" spans="1:39" ht="18">
      <c r="A4" s="335" t="s">
        <v>137</v>
      </c>
      <c r="B4" s="336"/>
      <c r="C4" s="336"/>
      <c r="D4" s="336"/>
      <c r="E4" s="336"/>
      <c r="F4" s="336"/>
      <c r="G4" s="336"/>
      <c r="H4" s="336"/>
      <c r="I4" s="336"/>
      <c r="J4" s="336"/>
      <c r="K4" s="336"/>
      <c r="L4" s="336"/>
      <c r="M4" s="336"/>
      <c r="N4" s="336"/>
      <c r="O4" s="336"/>
      <c r="P4" s="336"/>
      <c r="Q4" s="336"/>
      <c r="R4" s="336"/>
      <c r="S4" s="337"/>
    </row>
    <row r="5" spans="1:39">
      <c r="A5" s="338"/>
      <c r="B5" s="339" t="s">
        <v>77</v>
      </c>
      <c r="C5" s="339"/>
      <c r="D5" s="339"/>
      <c r="E5" s="339"/>
      <c r="F5" s="339"/>
      <c r="G5" s="339"/>
      <c r="H5" s="339" t="s">
        <v>79</v>
      </c>
      <c r="I5" s="339"/>
      <c r="J5" s="339"/>
      <c r="K5" s="339"/>
      <c r="L5" s="339"/>
      <c r="M5" s="339"/>
      <c r="N5" s="339" t="s">
        <v>78</v>
      </c>
      <c r="O5" s="339"/>
      <c r="P5" s="339"/>
      <c r="Q5" s="339"/>
      <c r="R5" s="339"/>
      <c r="S5" s="340"/>
    </row>
    <row r="6" spans="1:39">
      <c r="A6" s="338"/>
      <c r="B6" s="186" t="s">
        <v>138</v>
      </c>
      <c r="C6" s="186" t="s">
        <v>139</v>
      </c>
      <c r="D6" s="186" t="s">
        <v>140</v>
      </c>
      <c r="E6" s="186" t="s">
        <v>141</v>
      </c>
      <c r="F6" s="186" t="s">
        <v>142</v>
      </c>
      <c r="G6" s="207"/>
      <c r="H6" s="186" t="s">
        <v>138</v>
      </c>
      <c r="I6" s="186" t="s">
        <v>139</v>
      </c>
      <c r="J6" s="186" t="s">
        <v>140</v>
      </c>
      <c r="K6" s="186" t="s">
        <v>141</v>
      </c>
      <c r="L6" s="186" t="s">
        <v>142</v>
      </c>
      <c r="M6" s="208"/>
      <c r="N6" s="186" t="s">
        <v>138</v>
      </c>
      <c r="O6" s="186" t="s">
        <v>139</v>
      </c>
      <c r="P6" s="186" t="s">
        <v>140</v>
      </c>
      <c r="Q6" s="186" t="s">
        <v>141</v>
      </c>
      <c r="R6" s="186" t="s">
        <v>142</v>
      </c>
      <c r="S6" s="192"/>
      <c r="U6" s="206"/>
      <c r="V6" s="206"/>
      <c r="W6" s="206"/>
      <c r="X6" s="206"/>
      <c r="Y6" s="206"/>
      <c r="Z6" s="206"/>
      <c r="AA6" s="206"/>
      <c r="AB6" s="206"/>
      <c r="AC6" s="206"/>
      <c r="AD6" s="206"/>
      <c r="AE6" s="206"/>
      <c r="AF6" s="206"/>
      <c r="AG6" s="206"/>
      <c r="AH6" s="206"/>
      <c r="AI6" s="206"/>
      <c r="AJ6" s="206"/>
      <c r="AK6" s="206"/>
      <c r="AL6" s="206"/>
    </row>
    <row r="7" spans="1:39">
      <c r="A7" s="131" t="s">
        <v>143</v>
      </c>
      <c r="B7" s="209">
        <v>64</v>
      </c>
      <c r="C7" s="209">
        <v>77</v>
      </c>
      <c r="D7" s="209">
        <v>89</v>
      </c>
      <c r="E7" s="209">
        <v>102</v>
      </c>
      <c r="F7" s="209">
        <v>115</v>
      </c>
      <c r="G7" s="210"/>
      <c r="H7" s="209">
        <v>80</v>
      </c>
      <c r="I7" s="209">
        <v>90</v>
      </c>
      <c r="J7" s="209">
        <v>99</v>
      </c>
      <c r="K7" s="209">
        <v>108</v>
      </c>
      <c r="L7" s="209">
        <v>118</v>
      </c>
      <c r="M7" s="211"/>
      <c r="N7" s="209">
        <v>16</v>
      </c>
      <c r="O7" s="209">
        <v>19</v>
      </c>
      <c r="P7" s="209">
        <v>22</v>
      </c>
      <c r="Q7" s="209">
        <v>25</v>
      </c>
      <c r="R7" s="209">
        <v>29</v>
      </c>
      <c r="S7" s="212"/>
      <c r="U7" s="206"/>
      <c r="V7" s="206"/>
      <c r="W7" s="206"/>
      <c r="X7" s="206"/>
      <c r="Y7" s="206"/>
      <c r="Z7" s="206"/>
      <c r="AA7" s="206"/>
      <c r="AB7" s="206"/>
      <c r="AC7" s="206"/>
      <c r="AD7" s="206"/>
      <c r="AE7" s="206"/>
      <c r="AF7" s="206"/>
      <c r="AG7" s="206"/>
      <c r="AH7" s="206"/>
      <c r="AI7" s="206"/>
      <c r="AJ7" s="206"/>
      <c r="AK7" s="206"/>
      <c r="AL7" s="206"/>
      <c r="AM7" s="206"/>
    </row>
    <row r="8" spans="1:39">
      <c r="A8" s="131" t="s">
        <v>144</v>
      </c>
      <c r="B8" s="213"/>
      <c r="C8" s="209">
        <v>110</v>
      </c>
      <c r="D8" s="209">
        <v>126</v>
      </c>
      <c r="E8" s="209">
        <v>143</v>
      </c>
      <c r="F8" s="209">
        <v>161</v>
      </c>
      <c r="G8" s="214"/>
      <c r="H8" s="215"/>
      <c r="I8" s="209">
        <v>162</v>
      </c>
      <c r="J8" s="209">
        <v>183</v>
      </c>
      <c r="K8" s="209">
        <v>200</v>
      </c>
      <c r="L8" s="209">
        <v>216</v>
      </c>
      <c r="M8" s="216"/>
      <c r="N8" s="217"/>
      <c r="O8" s="209">
        <v>27</v>
      </c>
      <c r="P8" s="209">
        <v>32</v>
      </c>
      <c r="Q8" s="209">
        <v>36</v>
      </c>
      <c r="R8" s="209">
        <v>40</v>
      </c>
      <c r="S8" s="218"/>
      <c r="U8" s="206"/>
      <c r="V8" s="206"/>
      <c r="W8" s="206"/>
      <c r="X8" s="206"/>
      <c r="Y8" s="206"/>
      <c r="Z8" s="206"/>
      <c r="AA8" s="206"/>
      <c r="AB8" s="206"/>
      <c r="AC8" s="206"/>
      <c r="AD8" s="206"/>
      <c r="AE8" s="206"/>
      <c r="AF8" s="206"/>
      <c r="AG8" s="206"/>
      <c r="AH8" s="206"/>
      <c r="AI8" s="206"/>
      <c r="AJ8" s="206"/>
      <c r="AK8" s="206"/>
      <c r="AL8" s="206"/>
    </row>
    <row r="9" spans="1:39">
      <c r="A9" s="128"/>
      <c r="S9" s="129"/>
      <c r="U9" s="206"/>
      <c r="V9" s="206"/>
      <c r="W9" s="206"/>
      <c r="X9" s="206"/>
      <c r="Y9" s="206"/>
      <c r="Z9" s="206"/>
      <c r="AA9" s="206"/>
      <c r="AB9" s="206"/>
      <c r="AC9" s="206"/>
      <c r="AD9" s="206"/>
      <c r="AE9" s="206"/>
      <c r="AF9" s="206"/>
      <c r="AG9" s="206"/>
      <c r="AH9" s="206"/>
      <c r="AI9" s="206"/>
      <c r="AJ9" s="206"/>
      <c r="AK9" s="206"/>
      <c r="AL9" s="206"/>
    </row>
    <row r="10" spans="1:39">
      <c r="A10" s="128"/>
      <c r="S10" s="129"/>
      <c r="U10" s="206"/>
      <c r="V10" s="206"/>
      <c r="W10" s="206"/>
      <c r="X10" s="206"/>
      <c r="Y10" s="206"/>
      <c r="Z10" s="206"/>
      <c r="AA10" s="206"/>
      <c r="AB10" s="206"/>
      <c r="AC10" s="206"/>
      <c r="AD10" s="206"/>
      <c r="AE10" s="206"/>
      <c r="AF10" s="206"/>
      <c r="AG10" s="206"/>
      <c r="AH10" s="206"/>
      <c r="AI10" s="206"/>
      <c r="AJ10" s="206"/>
      <c r="AK10" s="206"/>
      <c r="AL10" s="206"/>
    </row>
    <row r="11" spans="1:39" ht="18">
      <c r="A11" s="335" t="s">
        <v>145</v>
      </c>
      <c r="B11" s="336"/>
      <c r="C11" s="336"/>
      <c r="D11" s="336"/>
      <c r="E11" s="336"/>
      <c r="F11" s="336"/>
      <c r="G11" s="336"/>
      <c r="H11" s="336"/>
      <c r="I11" s="336"/>
      <c r="J11" s="336"/>
      <c r="K11" s="336"/>
      <c r="L11" s="336"/>
      <c r="M11" s="336"/>
      <c r="N11" s="336"/>
      <c r="O11" s="336"/>
      <c r="P11" s="336"/>
      <c r="Q11" s="336"/>
      <c r="R11" s="336"/>
      <c r="S11" s="337"/>
      <c r="U11" s="206"/>
      <c r="V11" s="206"/>
      <c r="W11" s="206"/>
      <c r="X11" s="206"/>
      <c r="Y11" s="206"/>
      <c r="Z11" s="206"/>
      <c r="AA11" s="206"/>
      <c r="AB11" s="206"/>
      <c r="AC11" s="206"/>
      <c r="AD11" s="206"/>
      <c r="AE11" s="206"/>
      <c r="AF11" s="206"/>
      <c r="AG11" s="206"/>
      <c r="AH11" s="206"/>
      <c r="AI11" s="206"/>
      <c r="AJ11" s="206"/>
      <c r="AK11" s="206"/>
      <c r="AL11" s="206"/>
    </row>
    <row r="12" spans="1:39">
      <c r="A12" s="338"/>
      <c r="B12" s="331" t="s">
        <v>146</v>
      </c>
      <c r="C12" s="332"/>
      <c r="D12" s="332"/>
      <c r="E12" s="332"/>
      <c r="F12" s="332"/>
      <c r="G12" s="333"/>
      <c r="H12" s="331" t="s">
        <v>79</v>
      </c>
      <c r="I12" s="332"/>
      <c r="J12" s="332"/>
      <c r="K12" s="332"/>
      <c r="L12" s="332"/>
      <c r="M12" s="333"/>
      <c r="N12" s="339" t="s">
        <v>147</v>
      </c>
      <c r="O12" s="339"/>
      <c r="P12" s="339"/>
      <c r="Q12" s="339"/>
      <c r="R12" s="331"/>
      <c r="S12" s="340"/>
      <c r="U12" s="206"/>
      <c r="V12" s="206"/>
      <c r="W12" s="206"/>
      <c r="X12" s="206"/>
      <c r="Y12" s="206"/>
      <c r="Z12" s="206"/>
      <c r="AA12" s="206"/>
      <c r="AB12" s="206"/>
      <c r="AC12" s="206"/>
      <c r="AD12" s="206"/>
      <c r="AE12" s="206"/>
      <c r="AF12" s="206"/>
      <c r="AG12" s="206"/>
      <c r="AH12" s="206"/>
      <c r="AI12" s="206"/>
      <c r="AJ12" s="206"/>
      <c r="AK12" s="206"/>
      <c r="AL12" s="206"/>
    </row>
    <row r="13" spans="1:39">
      <c r="A13" s="338"/>
      <c r="B13" s="130" t="s">
        <v>138</v>
      </c>
      <c r="C13" s="130" t="s">
        <v>139</v>
      </c>
      <c r="D13" s="130" t="s">
        <v>140</v>
      </c>
      <c r="E13" s="130" t="s">
        <v>141</v>
      </c>
      <c r="F13" s="130" t="s">
        <v>157</v>
      </c>
      <c r="G13" s="130" t="s">
        <v>158</v>
      </c>
      <c r="H13" s="130" t="s">
        <v>138</v>
      </c>
      <c r="I13" s="130" t="s">
        <v>139</v>
      </c>
      <c r="J13" s="130" t="s">
        <v>140</v>
      </c>
      <c r="K13" s="130" t="s">
        <v>141</v>
      </c>
      <c r="L13" s="130" t="s">
        <v>157</v>
      </c>
      <c r="M13" s="130" t="s">
        <v>158</v>
      </c>
      <c r="N13" s="130" t="s">
        <v>138</v>
      </c>
      <c r="O13" s="130" t="s">
        <v>139</v>
      </c>
      <c r="P13" s="130" t="s">
        <v>140</v>
      </c>
      <c r="Q13" s="130" t="s">
        <v>141</v>
      </c>
      <c r="R13" s="130" t="s">
        <v>157</v>
      </c>
      <c r="S13" s="219" t="s">
        <v>158</v>
      </c>
      <c r="U13" s="206"/>
      <c r="V13" s="206"/>
      <c r="W13" s="206"/>
      <c r="X13" s="206"/>
      <c r="Y13" s="206"/>
      <c r="Z13" s="206"/>
      <c r="AA13" s="206"/>
      <c r="AB13" s="206"/>
      <c r="AC13" s="206"/>
      <c r="AD13" s="206"/>
      <c r="AE13" s="206"/>
      <c r="AF13" s="206"/>
      <c r="AG13" s="206"/>
      <c r="AH13" s="206"/>
      <c r="AI13" s="206"/>
      <c r="AJ13" s="206"/>
      <c r="AK13" s="206"/>
      <c r="AL13" s="206"/>
    </row>
    <row r="14" spans="1:39">
      <c r="A14" s="131" t="s">
        <v>143</v>
      </c>
      <c r="B14" s="209">
        <v>44</v>
      </c>
      <c r="C14" s="209">
        <v>53</v>
      </c>
      <c r="D14" s="209">
        <v>79</v>
      </c>
      <c r="E14" s="209">
        <v>86</v>
      </c>
      <c r="F14" s="209">
        <v>102</v>
      </c>
      <c r="G14" s="209">
        <v>102</v>
      </c>
      <c r="H14" s="209">
        <v>31</v>
      </c>
      <c r="I14" s="209">
        <v>35</v>
      </c>
      <c r="J14" s="209">
        <v>59</v>
      </c>
      <c r="K14" s="209">
        <v>60</v>
      </c>
      <c r="L14" s="209">
        <v>73</v>
      </c>
      <c r="M14" s="209">
        <v>73</v>
      </c>
      <c r="N14" s="209">
        <v>14</v>
      </c>
      <c r="O14" s="209">
        <v>15</v>
      </c>
      <c r="P14" s="209">
        <v>16</v>
      </c>
      <c r="Q14" s="209">
        <v>17</v>
      </c>
      <c r="R14" s="209">
        <v>18</v>
      </c>
      <c r="S14" s="209">
        <v>18</v>
      </c>
      <c r="U14" s="206"/>
      <c r="V14" s="206"/>
      <c r="W14" s="206"/>
      <c r="X14" s="206"/>
      <c r="Y14" s="206"/>
      <c r="Z14" s="206"/>
      <c r="AA14" s="206"/>
      <c r="AB14" s="206"/>
      <c r="AC14" s="206"/>
      <c r="AD14" s="206"/>
      <c r="AE14" s="206"/>
      <c r="AF14" s="206"/>
      <c r="AG14" s="206"/>
      <c r="AH14" s="206"/>
      <c r="AI14" s="206"/>
      <c r="AJ14" s="206"/>
      <c r="AK14" s="206"/>
      <c r="AL14" s="206"/>
    </row>
    <row r="15" spans="1:39">
      <c r="A15" s="131" t="s">
        <v>144</v>
      </c>
      <c r="B15" s="220"/>
      <c r="C15" s="209">
        <v>64</v>
      </c>
      <c r="D15" s="209">
        <v>95</v>
      </c>
      <c r="E15" s="209">
        <v>97</v>
      </c>
      <c r="F15" s="209">
        <v>117</v>
      </c>
      <c r="G15" s="209">
        <v>122</v>
      </c>
      <c r="H15" s="208"/>
      <c r="I15" s="209">
        <v>54</v>
      </c>
      <c r="J15" s="209">
        <v>91</v>
      </c>
      <c r="K15" s="209">
        <v>93</v>
      </c>
      <c r="L15" s="209">
        <v>112</v>
      </c>
      <c r="M15" s="209">
        <v>112</v>
      </c>
      <c r="N15" s="220"/>
      <c r="O15" s="209">
        <v>16</v>
      </c>
      <c r="P15" s="209">
        <v>19</v>
      </c>
      <c r="Q15" s="209">
        <v>20</v>
      </c>
      <c r="R15" s="209">
        <v>29</v>
      </c>
      <c r="S15" s="209">
        <v>30</v>
      </c>
      <c r="U15" s="206"/>
      <c r="V15" s="206"/>
      <c r="W15" s="206"/>
      <c r="X15" s="206"/>
      <c r="Y15" s="206"/>
      <c r="Z15" s="206"/>
      <c r="AA15" s="206"/>
      <c r="AB15" s="206"/>
      <c r="AC15" s="206"/>
      <c r="AD15" s="206"/>
      <c r="AE15" s="206"/>
      <c r="AF15" s="206"/>
      <c r="AG15" s="206"/>
      <c r="AH15" s="206"/>
      <c r="AI15" s="206"/>
      <c r="AJ15" s="206"/>
      <c r="AK15" s="206"/>
      <c r="AL15" s="206"/>
    </row>
    <row r="16" spans="1:39">
      <c r="A16" s="132"/>
      <c r="B16" s="351" t="s">
        <v>148</v>
      </c>
      <c r="C16" s="352"/>
      <c r="D16" s="352"/>
      <c r="E16" s="352"/>
      <c r="F16" s="352"/>
      <c r="G16" s="353"/>
      <c r="H16" s="354"/>
      <c r="I16" s="355"/>
      <c r="J16" s="355"/>
      <c r="K16" s="355"/>
      <c r="L16" s="355"/>
      <c r="M16" s="200"/>
      <c r="N16" s="339" t="s">
        <v>149</v>
      </c>
      <c r="O16" s="339"/>
      <c r="P16" s="339"/>
      <c r="Q16" s="339"/>
      <c r="R16" s="331"/>
      <c r="S16" s="339"/>
      <c r="U16" s="206"/>
      <c r="V16" s="206"/>
      <c r="W16" s="206"/>
      <c r="X16" s="206"/>
      <c r="Y16" s="206"/>
      <c r="Z16" s="206"/>
      <c r="AA16" s="206"/>
      <c r="AB16" s="206"/>
      <c r="AC16" s="206"/>
      <c r="AD16" s="206"/>
      <c r="AE16" s="206"/>
      <c r="AF16" s="206"/>
      <c r="AG16" s="206"/>
      <c r="AH16" s="206"/>
      <c r="AI16" s="206"/>
      <c r="AJ16" s="206"/>
      <c r="AK16" s="206"/>
      <c r="AL16" s="206"/>
    </row>
    <row r="17" spans="1:38">
      <c r="A17" s="131" t="s">
        <v>143</v>
      </c>
      <c r="B17" s="209">
        <v>37</v>
      </c>
      <c r="C17" s="209">
        <v>44</v>
      </c>
      <c r="D17" s="209">
        <v>72</v>
      </c>
      <c r="E17" s="209">
        <v>85</v>
      </c>
      <c r="F17" s="209">
        <v>94</v>
      </c>
      <c r="G17" s="209">
        <v>94</v>
      </c>
      <c r="H17" s="354"/>
      <c r="I17" s="356"/>
      <c r="J17" s="356"/>
      <c r="K17" s="356"/>
      <c r="L17" s="356"/>
      <c r="M17" s="201"/>
      <c r="N17" s="209">
        <v>12</v>
      </c>
      <c r="O17" s="209">
        <v>18</v>
      </c>
      <c r="P17" s="209">
        <v>27</v>
      </c>
      <c r="Q17" s="209">
        <v>37</v>
      </c>
      <c r="R17" s="209">
        <v>55</v>
      </c>
      <c r="S17" s="209">
        <v>55</v>
      </c>
      <c r="U17" s="206"/>
      <c r="V17" s="206"/>
      <c r="W17" s="206"/>
      <c r="X17" s="206"/>
      <c r="Y17" s="206"/>
      <c r="Z17" s="206"/>
      <c r="AA17" s="206"/>
      <c r="AB17" s="206"/>
      <c r="AC17" s="206"/>
      <c r="AD17" s="206"/>
      <c r="AE17" s="206"/>
      <c r="AF17" s="206"/>
      <c r="AG17" s="206"/>
      <c r="AH17" s="206"/>
      <c r="AI17" s="206"/>
      <c r="AJ17" s="206"/>
      <c r="AK17" s="206"/>
      <c r="AL17" s="206"/>
    </row>
    <row r="18" spans="1:38">
      <c r="A18" s="131" t="s">
        <v>144</v>
      </c>
      <c r="B18" s="221"/>
      <c r="C18" s="209">
        <v>59</v>
      </c>
      <c r="D18" s="209">
        <v>99</v>
      </c>
      <c r="E18" s="209">
        <v>114</v>
      </c>
      <c r="F18" s="209">
        <v>128</v>
      </c>
      <c r="G18" s="209">
        <v>133</v>
      </c>
      <c r="H18" s="357"/>
      <c r="I18" s="358"/>
      <c r="J18" s="358"/>
      <c r="K18" s="358"/>
      <c r="L18" s="358"/>
      <c r="M18" s="265"/>
      <c r="N18" s="222"/>
      <c r="O18" s="209">
        <v>18</v>
      </c>
      <c r="P18" s="209">
        <v>27</v>
      </c>
      <c r="Q18" s="209">
        <v>37</v>
      </c>
      <c r="R18" s="209">
        <v>55</v>
      </c>
      <c r="S18" s="209">
        <v>57</v>
      </c>
      <c r="U18" s="206"/>
      <c r="V18" s="206"/>
      <c r="W18" s="206"/>
      <c r="X18" s="206"/>
      <c r="Y18" s="206"/>
      <c r="Z18" s="206"/>
      <c r="AA18" s="206"/>
      <c r="AB18" s="206"/>
      <c r="AC18" s="206"/>
      <c r="AD18" s="206"/>
      <c r="AE18" s="206"/>
      <c r="AF18" s="206"/>
      <c r="AG18" s="206"/>
      <c r="AH18" s="206"/>
      <c r="AI18" s="206"/>
      <c r="AJ18" s="206"/>
      <c r="AK18" s="206"/>
      <c r="AL18" s="206"/>
    </row>
    <row r="19" spans="1:38">
      <c r="A19" s="133"/>
      <c r="B19" s="223"/>
      <c r="C19" s="223"/>
      <c r="D19" s="223"/>
      <c r="E19" s="223"/>
      <c r="F19" s="223"/>
      <c r="G19" s="223"/>
      <c r="H19" s="134"/>
      <c r="I19" s="134"/>
      <c r="J19" s="134"/>
      <c r="K19" s="134"/>
      <c r="L19" s="134"/>
      <c r="M19" s="134"/>
      <c r="N19" s="223"/>
      <c r="O19" s="223"/>
      <c r="P19" s="223"/>
      <c r="Q19" s="223"/>
      <c r="R19" s="223"/>
      <c r="S19" s="224"/>
      <c r="U19" s="206"/>
      <c r="V19" s="206"/>
      <c r="W19" s="206"/>
      <c r="X19" s="206"/>
      <c r="Y19" s="206"/>
      <c r="Z19" s="206"/>
      <c r="AA19" s="206"/>
      <c r="AB19" s="206"/>
      <c r="AC19" s="206"/>
      <c r="AD19" s="206"/>
      <c r="AE19" s="206"/>
      <c r="AF19" s="206"/>
      <c r="AG19" s="206"/>
      <c r="AH19" s="206"/>
      <c r="AI19" s="206"/>
      <c r="AJ19" s="206"/>
      <c r="AK19" s="206"/>
      <c r="AL19" s="206"/>
    </row>
    <row r="20" spans="1:38">
      <c r="A20" s="133"/>
      <c r="B20" s="223"/>
      <c r="C20" s="223"/>
      <c r="D20" s="223"/>
      <c r="E20" s="223"/>
      <c r="F20" s="223"/>
      <c r="G20" s="223"/>
      <c r="H20" s="134"/>
      <c r="I20" s="134"/>
      <c r="J20" s="134"/>
      <c r="K20" s="134"/>
      <c r="L20" s="134"/>
      <c r="M20" s="134"/>
      <c r="N20" s="223"/>
      <c r="O20" s="223"/>
      <c r="P20" s="223"/>
      <c r="Q20" s="223"/>
      <c r="R20" s="223"/>
      <c r="S20" s="224"/>
      <c r="U20" s="206"/>
      <c r="V20" s="206"/>
      <c r="W20" s="206"/>
      <c r="X20" s="206"/>
      <c r="Y20" s="206"/>
      <c r="Z20" s="206"/>
      <c r="AA20" s="206"/>
      <c r="AB20" s="206"/>
      <c r="AC20" s="206"/>
      <c r="AD20" s="206"/>
      <c r="AE20" s="206"/>
      <c r="AF20" s="206"/>
      <c r="AG20" s="206"/>
      <c r="AH20" s="206"/>
      <c r="AI20" s="206"/>
      <c r="AJ20" s="206"/>
      <c r="AK20" s="206"/>
      <c r="AL20" s="206"/>
    </row>
    <row r="21" spans="1:38" ht="18">
      <c r="A21" s="335" t="s">
        <v>150</v>
      </c>
      <c r="B21" s="336"/>
      <c r="C21" s="336"/>
      <c r="D21" s="336"/>
      <c r="E21" s="336"/>
      <c r="F21" s="336"/>
      <c r="G21" s="336"/>
      <c r="H21" s="336"/>
      <c r="I21" s="336"/>
      <c r="J21" s="336"/>
      <c r="K21" s="336"/>
      <c r="L21" s="336"/>
      <c r="M21" s="336"/>
      <c r="N21" s="336"/>
      <c r="O21" s="336"/>
      <c r="P21" s="336"/>
      <c r="Q21" s="336"/>
      <c r="R21" s="336"/>
      <c r="S21" s="337"/>
      <c r="U21" s="206"/>
      <c r="V21" s="206"/>
      <c r="W21" s="206"/>
      <c r="X21" s="206"/>
      <c r="Y21" s="206"/>
      <c r="Z21" s="206"/>
      <c r="AA21" s="206"/>
      <c r="AB21" s="206"/>
      <c r="AC21" s="206"/>
      <c r="AD21" s="206"/>
      <c r="AE21" s="206"/>
      <c r="AF21" s="206"/>
      <c r="AG21" s="206"/>
      <c r="AH21" s="206"/>
      <c r="AI21" s="206"/>
      <c r="AJ21" s="206"/>
      <c r="AK21" s="206"/>
      <c r="AL21" s="206"/>
    </row>
    <row r="22" spans="1:38">
      <c r="A22" s="338"/>
      <c r="B22" s="339" t="s">
        <v>77</v>
      </c>
      <c r="C22" s="339"/>
      <c r="D22" s="339"/>
      <c r="E22" s="339"/>
      <c r="F22" s="339"/>
      <c r="G22" s="339"/>
      <c r="H22" s="332" t="s">
        <v>79</v>
      </c>
      <c r="I22" s="332"/>
      <c r="J22" s="332"/>
      <c r="K22" s="332"/>
      <c r="L22" s="332"/>
      <c r="M22" s="333"/>
      <c r="N22" s="339" t="s">
        <v>78</v>
      </c>
      <c r="O22" s="339"/>
      <c r="P22" s="339"/>
      <c r="Q22" s="339"/>
      <c r="R22" s="331"/>
      <c r="S22" s="340"/>
      <c r="U22" s="206"/>
      <c r="V22" s="206"/>
      <c r="W22" s="206"/>
      <c r="X22" s="206"/>
      <c r="Y22" s="206"/>
      <c r="Z22" s="206"/>
      <c r="AA22" s="206"/>
      <c r="AB22" s="206"/>
      <c r="AC22" s="206"/>
      <c r="AD22" s="206"/>
      <c r="AE22" s="206"/>
      <c r="AF22" s="206"/>
      <c r="AG22" s="206"/>
      <c r="AH22" s="206"/>
      <c r="AI22" s="206"/>
      <c r="AJ22" s="206"/>
      <c r="AK22" s="206"/>
      <c r="AL22" s="206"/>
    </row>
    <row r="23" spans="1:38">
      <c r="A23" s="338"/>
      <c r="B23" s="186" t="s">
        <v>138</v>
      </c>
      <c r="C23" s="186" t="s">
        <v>139</v>
      </c>
      <c r="D23" s="186" t="s">
        <v>140</v>
      </c>
      <c r="E23" s="186" t="s">
        <v>141</v>
      </c>
      <c r="F23" s="186" t="s">
        <v>142</v>
      </c>
      <c r="G23" s="225"/>
      <c r="H23" s="130" t="s">
        <v>138</v>
      </c>
      <c r="I23" s="130" t="s">
        <v>139</v>
      </c>
      <c r="J23" s="130" t="s">
        <v>140</v>
      </c>
      <c r="K23" s="130" t="s">
        <v>141</v>
      </c>
      <c r="L23" s="130" t="s">
        <v>142</v>
      </c>
      <c r="M23" s="226"/>
      <c r="N23" s="130" t="s">
        <v>138</v>
      </c>
      <c r="O23" s="130" t="s">
        <v>139</v>
      </c>
      <c r="P23" s="130" t="s">
        <v>140</v>
      </c>
      <c r="Q23" s="130" t="s">
        <v>141</v>
      </c>
      <c r="R23" s="130" t="s">
        <v>142</v>
      </c>
      <c r="S23" s="192"/>
      <c r="U23" s="206"/>
      <c r="V23" s="206"/>
      <c r="W23" s="206"/>
      <c r="X23" s="206"/>
      <c r="Y23" s="206"/>
      <c r="Z23" s="206"/>
      <c r="AA23" s="206"/>
      <c r="AB23" s="206"/>
      <c r="AC23" s="206"/>
      <c r="AD23" s="206"/>
      <c r="AE23" s="206"/>
      <c r="AF23" s="206"/>
      <c r="AG23" s="206"/>
      <c r="AH23" s="206"/>
      <c r="AI23" s="206"/>
      <c r="AJ23" s="206"/>
      <c r="AK23" s="206"/>
      <c r="AL23" s="206"/>
    </row>
    <row r="24" spans="1:38">
      <c r="A24" s="131" t="s">
        <v>143</v>
      </c>
      <c r="B24" s="209">
        <v>37</v>
      </c>
      <c r="C24" s="209">
        <v>46</v>
      </c>
      <c r="D24" s="209">
        <v>56</v>
      </c>
      <c r="E24" s="209">
        <v>66</v>
      </c>
      <c r="F24" s="209">
        <v>75</v>
      </c>
      <c r="G24" s="227"/>
      <c r="H24" s="209">
        <v>26</v>
      </c>
      <c r="I24" s="209">
        <v>32</v>
      </c>
      <c r="J24" s="209">
        <v>36</v>
      </c>
      <c r="K24" s="209">
        <v>42</v>
      </c>
      <c r="L24" s="209">
        <v>48</v>
      </c>
      <c r="M24" s="228"/>
      <c r="N24" s="209">
        <v>9</v>
      </c>
      <c r="O24" s="209">
        <v>12</v>
      </c>
      <c r="P24" s="209">
        <v>14</v>
      </c>
      <c r="Q24" s="209">
        <v>16</v>
      </c>
      <c r="R24" s="209">
        <v>19</v>
      </c>
      <c r="S24" s="212"/>
      <c r="U24" s="206"/>
      <c r="V24" s="206"/>
      <c r="W24" s="206"/>
      <c r="X24" s="206"/>
      <c r="Y24" s="206"/>
      <c r="Z24" s="206"/>
      <c r="AA24" s="206"/>
      <c r="AB24" s="206"/>
      <c r="AC24" s="206"/>
      <c r="AD24" s="206"/>
      <c r="AE24" s="206"/>
      <c r="AF24" s="206"/>
      <c r="AG24" s="206"/>
      <c r="AH24" s="206"/>
      <c r="AI24" s="206"/>
      <c r="AJ24" s="206"/>
      <c r="AK24" s="206"/>
      <c r="AL24" s="206"/>
    </row>
    <row r="25" spans="1:38">
      <c r="A25" s="131" t="s">
        <v>144</v>
      </c>
      <c r="B25" s="229"/>
      <c r="C25" s="209">
        <v>67</v>
      </c>
      <c r="D25" s="209">
        <v>81</v>
      </c>
      <c r="E25" s="209">
        <v>94</v>
      </c>
      <c r="F25" s="209">
        <v>110</v>
      </c>
      <c r="G25" s="230"/>
      <c r="H25" s="231"/>
      <c r="I25" s="209">
        <v>58</v>
      </c>
      <c r="J25" s="209">
        <v>68</v>
      </c>
      <c r="K25" s="209">
        <v>77</v>
      </c>
      <c r="L25" s="209">
        <v>87</v>
      </c>
      <c r="M25" s="232"/>
      <c r="N25" s="231"/>
      <c r="O25" s="209">
        <v>17</v>
      </c>
      <c r="P25" s="209">
        <v>20</v>
      </c>
      <c r="Q25" s="209">
        <v>23</v>
      </c>
      <c r="R25" s="209">
        <v>28</v>
      </c>
      <c r="S25" s="218"/>
      <c r="U25" s="206"/>
      <c r="V25" s="206"/>
      <c r="W25" s="206"/>
      <c r="X25" s="206"/>
      <c r="Y25" s="206"/>
      <c r="Z25" s="206"/>
      <c r="AA25" s="206"/>
      <c r="AB25" s="206"/>
      <c r="AC25" s="206"/>
      <c r="AD25" s="206"/>
      <c r="AE25" s="206"/>
      <c r="AF25" s="206"/>
      <c r="AG25" s="206"/>
      <c r="AH25" s="206"/>
      <c r="AI25" s="206"/>
      <c r="AJ25" s="206"/>
      <c r="AK25" s="206"/>
      <c r="AL25" s="206"/>
    </row>
    <row r="26" spans="1:38">
      <c r="A26" s="128"/>
      <c r="S26" s="129"/>
      <c r="U26" s="206"/>
      <c r="V26" s="206"/>
      <c r="W26" s="206"/>
      <c r="X26" s="206"/>
      <c r="Y26" s="206"/>
      <c r="Z26" s="206"/>
      <c r="AA26" s="206"/>
      <c r="AB26" s="206"/>
      <c r="AC26" s="206"/>
      <c r="AD26" s="206"/>
      <c r="AE26" s="206"/>
      <c r="AF26" s="206"/>
      <c r="AG26" s="206"/>
      <c r="AH26" s="206"/>
      <c r="AI26" s="206"/>
      <c r="AJ26" s="206"/>
      <c r="AK26" s="206"/>
      <c r="AL26" s="206"/>
    </row>
    <row r="27" spans="1:38" ht="18">
      <c r="A27" s="335" t="s">
        <v>159</v>
      </c>
      <c r="B27" s="336"/>
      <c r="C27" s="336"/>
      <c r="D27" s="336"/>
      <c r="E27" s="336"/>
      <c r="F27" s="336"/>
      <c r="G27" s="336"/>
      <c r="H27" s="336"/>
      <c r="I27" s="336"/>
      <c r="J27" s="336"/>
      <c r="K27" s="336"/>
      <c r="L27" s="336"/>
      <c r="M27" s="336"/>
      <c r="N27" s="336"/>
      <c r="O27" s="336"/>
      <c r="P27" s="336"/>
      <c r="Q27" s="336"/>
      <c r="R27" s="336"/>
      <c r="S27" s="337"/>
      <c r="U27" s="206"/>
      <c r="V27" s="206"/>
      <c r="W27" s="206"/>
      <c r="X27" s="206"/>
      <c r="Y27" s="206"/>
      <c r="Z27" s="206"/>
      <c r="AA27" s="206"/>
      <c r="AB27" s="206"/>
      <c r="AC27" s="206"/>
      <c r="AD27" s="206"/>
      <c r="AE27" s="206"/>
      <c r="AF27" s="206"/>
      <c r="AG27" s="206"/>
      <c r="AH27" s="206"/>
      <c r="AI27" s="206"/>
      <c r="AJ27" s="206"/>
      <c r="AK27" s="206"/>
      <c r="AL27" s="206"/>
    </row>
    <row r="28" spans="1:38">
      <c r="A28" s="338"/>
      <c r="B28" s="339" t="s">
        <v>77</v>
      </c>
      <c r="C28" s="339"/>
      <c r="D28" s="339"/>
      <c r="E28" s="339"/>
      <c r="F28" s="339"/>
      <c r="G28" s="339"/>
      <c r="H28" s="332" t="s">
        <v>79</v>
      </c>
      <c r="I28" s="332"/>
      <c r="J28" s="332"/>
      <c r="K28" s="332"/>
      <c r="L28" s="332"/>
      <c r="M28" s="333"/>
      <c r="N28" s="339" t="s">
        <v>78</v>
      </c>
      <c r="O28" s="339"/>
      <c r="P28" s="339"/>
      <c r="Q28" s="339"/>
      <c r="R28" s="331"/>
      <c r="S28" s="340"/>
      <c r="U28" s="206"/>
      <c r="V28" s="206"/>
      <c r="W28" s="206"/>
      <c r="X28" s="206"/>
      <c r="Y28" s="206"/>
      <c r="Z28" s="206"/>
      <c r="AA28" s="206"/>
      <c r="AB28" s="206"/>
      <c r="AC28" s="206"/>
      <c r="AD28" s="206"/>
      <c r="AE28" s="206"/>
      <c r="AF28" s="206"/>
      <c r="AG28" s="206"/>
      <c r="AH28" s="206"/>
      <c r="AI28" s="206"/>
      <c r="AJ28" s="206"/>
      <c r="AK28" s="206"/>
      <c r="AL28" s="206"/>
    </row>
    <row r="29" spans="1:38">
      <c r="A29" s="338"/>
      <c r="B29" s="186" t="s">
        <v>138</v>
      </c>
      <c r="C29" s="186" t="s">
        <v>139</v>
      </c>
      <c r="D29" s="186" t="s">
        <v>140</v>
      </c>
      <c r="E29" s="186" t="s">
        <v>141</v>
      </c>
      <c r="F29" s="186" t="s">
        <v>142</v>
      </c>
      <c r="G29" s="225"/>
      <c r="H29" s="130" t="s">
        <v>138</v>
      </c>
      <c r="I29" s="130" t="s">
        <v>139</v>
      </c>
      <c r="J29" s="130" t="s">
        <v>140</v>
      </c>
      <c r="K29" s="130" t="s">
        <v>141</v>
      </c>
      <c r="L29" s="130" t="s">
        <v>142</v>
      </c>
      <c r="M29" s="226"/>
      <c r="N29" s="130" t="s">
        <v>138</v>
      </c>
      <c r="O29" s="130" t="s">
        <v>139</v>
      </c>
      <c r="P29" s="130" t="s">
        <v>140</v>
      </c>
      <c r="Q29" s="130" t="s">
        <v>141</v>
      </c>
      <c r="R29" s="130" t="s">
        <v>142</v>
      </c>
      <c r="S29" s="192"/>
      <c r="U29" s="206"/>
      <c r="V29" s="206"/>
      <c r="W29" s="206"/>
      <c r="X29" s="206"/>
      <c r="Y29" s="206"/>
      <c r="Z29" s="206"/>
      <c r="AA29" s="206"/>
      <c r="AB29" s="206"/>
      <c r="AC29" s="206"/>
      <c r="AD29" s="206"/>
      <c r="AE29" s="206"/>
      <c r="AF29" s="206"/>
      <c r="AG29" s="206"/>
      <c r="AH29" s="206"/>
      <c r="AI29" s="206"/>
      <c r="AJ29" s="206"/>
      <c r="AK29" s="206"/>
      <c r="AL29" s="206"/>
    </row>
    <row r="30" spans="1:38">
      <c r="A30" s="131" t="s">
        <v>143</v>
      </c>
      <c r="B30" s="209">
        <v>58</v>
      </c>
      <c r="C30" s="209">
        <v>75</v>
      </c>
      <c r="D30" s="209">
        <v>98</v>
      </c>
      <c r="E30" s="209">
        <v>105</v>
      </c>
      <c r="F30" s="209">
        <v>107</v>
      </c>
      <c r="G30" s="227"/>
      <c r="H30" s="209">
        <v>16</v>
      </c>
      <c r="I30" s="209">
        <v>21</v>
      </c>
      <c r="J30" s="209">
        <v>27</v>
      </c>
      <c r="K30" s="209">
        <v>29</v>
      </c>
      <c r="L30" s="209">
        <v>30</v>
      </c>
      <c r="M30" s="228"/>
      <c r="N30" s="209">
        <v>12</v>
      </c>
      <c r="O30" s="209">
        <v>15</v>
      </c>
      <c r="P30" s="209">
        <v>19</v>
      </c>
      <c r="Q30" s="209">
        <v>21</v>
      </c>
      <c r="R30" s="209">
        <v>21</v>
      </c>
      <c r="S30" s="212"/>
      <c r="U30" s="206"/>
      <c r="V30" s="206"/>
      <c r="W30" s="206"/>
      <c r="X30" s="206"/>
      <c r="Y30" s="206"/>
      <c r="Z30" s="206"/>
      <c r="AA30" s="206"/>
      <c r="AB30" s="206"/>
      <c r="AC30" s="206"/>
      <c r="AD30" s="206"/>
      <c r="AE30" s="206"/>
      <c r="AF30" s="206"/>
      <c r="AG30" s="206"/>
      <c r="AH30" s="206"/>
      <c r="AI30" s="206"/>
      <c r="AJ30" s="206"/>
      <c r="AK30" s="206"/>
      <c r="AL30" s="206"/>
    </row>
    <row r="31" spans="1:38">
      <c r="A31" s="131" t="s">
        <v>144</v>
      </c>
      <c r="B31" s="229"/>
      <c r="C31" s="209">
        <v>89</v>
      </c>
      <c r="D31" s="209">
        <v>110</v>
      </c>
      <c r="E31" s="209">
        <v>114</v>
      </c>
      <c r="F31" s="209">
        <v>121</v>
      </c>
      <c r="G31" s="230"/>
      <c r="H31" s="231"/>
      <c r="I31" s="209">
        <v>24</v>
      </c>
      <c r="J31" s="209">
        <v>30</v>
      </c>
      <c r="K31" s="209">
        <v>32</v>
      </c>
      <c r="L31" s="209">
        <v>33</v>
      </c>
      <c r="M31" s="232"/>
      <c r="N31" s="231"/>
      <c r="O31" s="209">
        <v>18</v>
      </c>
      <c r="P31" s="209">
        <v>22</v>
      </c>
      <c r="Q31" s="209">
        <v>23</v>
      </c>
      <c r="R31" s="209">
        <v>24</v>
      </c>
      <c r="S31" s="218"/>
      <c r="U31" s="206"/>
      <c r="V31" s="206"/>
      <c r="W31" s="206"/>
      <c r="X31" s="206"/>
      <c r="Y31" s="206"/>
      <c r="Z31" s="206"/>
      <c r="AA31" s="206"/>
      <c r="AB31" s="206"/>
      <c r="AC31" s="206"/>
      <c r="AD31" s="206"/>
      <c r="AE31" s="206"/>
      <c r="AF31" s="206"/>
      <c r="AG31" s="206"/>
      <c r="AH31" s="206"/>
      <c r="AI31" s="206"/>
      <c r="AJ31" s="206"/>
      <c r="AK31" s="206"/>
      <c r="AL31" s="206"/>
    </row>
    <row r="32" spans="1:38">
      <c r="A32" s="128"/>
      <c r="S32" s="129"/>
      <c r="U32" s="206"/>
      <c r="V32" s="206"/>
      <c r="W32" s="206"/>
      <c r="X32" s="206"/>
      <c r="Y32" s="206"/>
      <c r="Z32" s="206"/>
      <c r="AA32" s="206"/>
      <c r="AB32" s="206"/>
      <c r="AC32" s="206"/>
      <c r="AD32" s="206"/>
      <c r="AE32" s="206"/>
      <c r="AF32" s="206"/>
      <c r="AG32" s="206"/>
      <c r="AH32" s="206"/>
      <c r="AI32" s="206"/>
      <c r="AJ32" s="206"/>
      <c r="AK32" s="206"/>
      <c r="AL32" s="206"/>
    </row>
    <row r="33" spans="1:38" ht="18">
      <c r="A33" s="326" t="s">
        <v>151</v>
      </c>
      <c r="B33" s="327"/>
      <c r="C33" s="327"/>
      <c r="D33" s="327"/>
      <c r="E33" s="327"/>
      <c r="F33" s="327"/>
      <c r="G33" s="327"/>
      <c r="H33" s="327"/>
      <c r="I33" s="327"/>
      <c r="J33" s="327"/>
      <c r="K33" s="327"/>
      <c r="L33" s="327"/>
      <c r="M33" s="327"/>
      <c r="N33" s="327"/>
      <c r="O33" s="327"/>
      <c r="P33" s="327"/>
      <c r="Q33" s="327"/>
      <c r="R33" s="327"/>
      <c r="S33" s="328"/>
      <c r="U33" s="206"/>
      <c r="V33" s="206"/>
      <c r="W33" s="206"/>
      <c r="X33" s="206"/>
      <c r="Y33" s="206"/>
      <c r="Z33" s="206"/>
      <c r="AA33" s="206"/>
      <c r="AB33" s="206"/>
      <c r="AC33" s="206"/>
      <c r="AD33" s="206"/>
      <c r="AE33" s="206"/>
      <c r="AF33" s="206"/>
      <c r="AG33" s="206"/>
      <c r="AH33" s="206"/>
      <c r="AI33" s="206"/>
      <c r="AJ33" s="206"/>
      <c r="AK33" s="206"/>
      <c r="AL33" s="206"/>
    </row>
    <row r="34" spans="1:38">
      <c r="A34" s="338"/>
      <c r="B34" s="331" t="s">
        <v>146</v>
      </c>
      <c r="C34" s="332"/>
      <c r="D34" s="332"/>
      <c r="E34" s="332"/>
      <c r="F34" s="332"/>
      <c r="G34" s="333"/>
      <c r="H34" s="331" t="s">
        <v>79</v>
      </c>
      <c r="I34" s="332"/>
      <c r="J34" s="332"/>
      <c r="K34" s="332"/>
      <c r="L34" s="332"/>
      <c r="M34" s="333"/>
      <c r="N34" s="339" t="s">
        <v>147</v>
      </c>
      <c r="O34" s="339"/>
      <c r="P34" s="339"/>
      <c r="Q34" s="339"/>
      <c r="R34" s="331"/>
      <c r="S34" s="340"/>
      <c r="U34" s="206"/>
      <c r="V34" s="206"/>
      <c r="W34" s="206"/>
      <c r="X34" s="206"/>
      <c r="Y34" s="206"/>
      <c r="Z34" s="206"/>
      <c r="AA34" s="206"/>
      <c r="AB34" s="206"/>
      <c r="AC34" s="206"/>
      <c r="AD34" s="206"/>
      <c r="AE34" s="206"/>
      <c r="AF34" s="206"/>
      <c r="AG34" s="206"/>
      <c r="AH34" s="206"/>
      <c r="AI34" s="206"/>
      <c r="AJ34" s="206"/>
      <c r="AK34" s="206"/>
      <c r="AL34" s="206"/>
    </row>
    <row r="35" spans="1:38">
      <c r="A35" s="338"/>
      <c r="B35" s="130" t="s">
        <v>138</v>
      </c>
      <c r="C35" s="130" t="s">
        <v>139</v>
      </c>
      <c r="D35" s="130" t="s">
        <v>140</v>
      </c>
      <c r="E35" s="130" t="s">
        <v>141</v>
      </c>
      <c r="F35" s="130" t="s">
        <v>157</v>
      </c>
      <c r="G35" s="130" t="s">
        <v>158</v>
      </c>
      <c r="H35" s="130" t="s">
        <v>138</v>
      </c>
      <c r="I35" s="130" t="s">
        <v>139</v>
      </c>
      <c r="J35" s="130" t="s">
        <v>140</v>
      </c>
      <c r="K35" s="130" t="s">
        <v>141</v>
      </c>
      <c r="L35" s="130" t="s">
        <v>157</v>
      </c>
      <c r="M35" s="130" t="s">
        <v>158</v>
      </c>
      <c r="N35" s="130" t="s">
        <v>138</v>
      </c>
      <c r="O35" s="130" t="s">
        <v>139</v>
      </c>
      <c r="P35" s="130" t="s">
        <v>140</v>
      </c>
      <c r="Q35" s="130" t="s">
        <v>141</v>
      </c>
      <c r="R35" s="130" t="s">
        <v>157</v>
      </c>
      <c r="S35" s="185" t="s">
        <v>158</v>
      </c>
      <c r="U35" s="206"/>
      <c r="V35" s="206"/>
      <c r="W35" s="206"/>
      <c r="X35" s="206"/>
      <c r="Y35" s="206"/>
      <c r="Z35" s="206"/>
      <c r="AA35" s="206"/>
      <c r="AB35" s="206"/>
      <c r="AC35" s="206"/>
      <c r="AD35" s="206"/>
      <c r="AE35" s="206"/>
      <c r="AF35" s="206"/>
      <c r="AG35" s="206"/>
      <c r="AH35" s="206"/>
      <c r="AI35" s="206"/>
      <c r="AJ35" s="206"/>
      <c r="AK35" s="206"/>
      <c r="AL35" s="206"/>
    </row>
    <row r="36" spans="1:38">
      <c r="A36" s="131" t="s">
        <v>143</v>
      </c>
      <c r="B36" s="209">
        <v>51</v>
      </c>
      <c r="C36" s="209">
        <v>65</v>
      </c>
      <c r="D36" s="209">
        <v>87</v>
      </c>
      <c r="E36" s="209">
        <v>102</v>
      </c>
      <c r="F36" s="209">
        <v>121</v>
      </c>
      <c r="G36" s="209">
        <v>121</v>
      </c>
      <c r="H36" s="209">
        <v>29</v>
      </c>
      <c r="I36" s="209">
        <v>44</v>
      </c>
      <c r="J36" s="209">
        <v>66</v>
      </c>
      <c r="K36" s="209">
        <v>84</v>
      </c>
      <c r="L36" s="209">
        <v>103</v>
      </c>
      <c r="M36" s="209">
        <v>103</v>
      </c>
      <c r="N36" s="209">
        <v>9</v>
      </c>
      <c r="O36" s="209">
        <v>13</v>
      </c>
      <c r="P36" s="209">
        <v>21</v>
      </c>
      <c r="Q36" s="209">
        <v>26</v>
      </c>
      <c r="R36" s="209">
        <v>32</v>
      </c>
      <c r="S36" s="209">
        <v>32</v>
      </c>
      <c r="U36" s="206"/>
      <c r="V36" s="206"/>
      <c r="W36" s="206"/>
      <c r="X36" s="206"/>
      <c r="Y36" s="206"/>
      <c r="Z36" s="206"/>
      <c r="AA36" s="206"/>
      <c r="AB36" s="206"/>
      <c r="AC36" s="206"/>
      <c r="AD36" s="206"/>
      <c r="AE36" s="206"/>
      <c r="AF36" s="206"/>
      <c r="AG36" s="206"/>
      <c r="AH36" s="206"/>
      <c r="AI36" s="206"/>
      <c r="AJ36" s="206"/>
      <c r="AK36" s="206"/>
      <c r="AL36" s="206"/>
    </row>
    <row r="37" spans="1:38">
      <c r="A37" s="131" t="s">
        <v>144</v>
      </c>
      <c r="B37" s="233"/>
      <c r="C37" s="209">
        <v>76</v>
      </c>
      <c r="D37" s="209">
        <v>106</v>
      </c>
      <c r="E37" s="209">
        <v>116</v>
      </c>
      <c r="F37" s="209">
        <v>142</v>
      </c>
      <c r="G37" s="209">
        <v>152</v>
      </c>
      <c r="H37" s="233"/>
      <c r="I37" s="209">
        <v>47</v>
      </c>
      <c r="J37" s="209">
        <v>81</v>
      </c>
      <c r="K37" s="209">
        <v>91</v>
      </c>
      <c r="L37" s="209">
        <v>114</v>
      </c>
      <c r="M37" s="209">
        <v>124</v>
      </c>
      <c r="N37" s="234"/>
      <c r="O37" s="209">
        <v>16</v>
      </c>
      <c r="P37" s="209">
        <v>26</v>
      </c>
      <c r="Q37" s="209">
        <v>29</v>
      </c>
      <c r="R37" s="209">
        <v>38</v>
      </c>
      <c r="S37" s="209">
        <v>41</v>
      </c>
      <c r="U37" s="206"/>
      <c r="V37" s="206"/>
      <c r="W37" s="206"/>
      <c r="X37" s="206"/>
      <c r="Y37" s="206"/>
      <c r="Z37" s="206"/>
      <c r="AA37" s="206"/>
      <c r="AB37" s="206"/>
      <c r="AC37" s="206"/>
      <c r="AD37" s="206"/>
      <c r="AE37" s="206"/>
      <c r="AF37" s="206"/>
      <c r="AG37" s="206"/>
      <c r="AH37" s="206"/>
      <c r="AI37" s="206"/>
      <c r="AJ37" s="206"/>
      <c r="AK37" s="206"/>
      <c r="AL37" s="206"/>
    </row>
    <row r="38" spans="1:38">
      <c r="A38" s="135"/>
      <c r="B38" s="339" t="s">
        <v>148</v>
      </c>
      <c r="C38" s="339"/>
      <c r="D38" s="339"/>
      <c r="E38" s="339"/>
      <c r="F38" s="339"/>
      <c r="G38" s="339"/>
      <c r="H38" s="346"/>
      <c r="I38" s="347"/>
      <c r="J38" s="347"/>
      <c r="K38" s="347"/>
      <c r="L38" s="347"/>
      <c r="M38" s="202"/>
      <c r="N38" s="339" t="s">
        <v>149</v>
      </c>
      <c r="O38" s="339"/>
      <c r="P38" s="339"/>
      <c r="Q38" s="339"/>
      <c r="R38" s="331"/>
      <c r="S38" s="339"/>
      <c r="U38" s="206"/>
      <c r="V38" s="206"/>
      <c r="W38" s="206"/>
      <c r="X38" s="206"/>
      <c r="Y38" s="206"/>
      <c r="Z38" s="206"/>
      <c r="AA38" s="206"/>
      <c r="AB38" s="206"/>
      <c r="AC38" s="206"/>
      <c r="AD38" s="206"/>
      <c r="AE38" s="206"/>
      <c r="AF38" s="206"/>
      <c r="AG38" s="206"/>
      <c r="AH38" s="206"/>
      <c r="AI38" s="206"/>
      <c r="AJ38" s="206"/>
      <c r="AK38" s="206"/>
      <c r="AL38" s="206"/>
    </row>
    <row r="39" spans="1:38">
      <c r="A39" s="131" t="s">
        <v>143</v>
      </c>
      <c r="B39" s="209">
        <v>67</v>
      </c>
      <c r="C39" s="209">
        <v>101</v>
      </c>
      <c r="D39" s="209">
        <v>151</v>
      </c>
      <c r="E39" s="209">
        <v>193</v>
      </c>
      <c r="F39" s="209">
        <v>235</v>
      </c>
      <c r="G39" s="209">
        <v>235</v>
      </c>
      <c r="H39" s="348"/>
      <c r="I39" s="346"/>
      <c r="J39" s="346"/>
      <c r="K39" s="346"/>
      <c r="L39" s="346"/>
      <c r="M39" s="203"/>
      <c r="N39" s="209">
        <v>24</v>
      </c>
      <c r="O39" s="209">
        <v>37</v>
      </c>
      <c r="P39" s="209">
        <v>55</v>
      </c>
      <c r="Q39" s="209">
        <v>70</v>
      </c>
      <c r="R39" s="209">
        <v>86</v>
      </c>
      <c r="S39" s="209">
        <v>86</v>
      </c>
      <c r="U39" s="206"/>
      <c r="V39" s="206"/>
      <c r="W39" s="206"/>
      <c r="X39" s="206"/>
      <c r="Y39" s="206"/>
      <c r="Z39" s="206"/>
      <c r="AA39" s="206"/>
      <c r="AB39" s="206"/>
      <c r="AC39" s="206"/>
      <c r="AD39" s="206"/>
      <c r="AE39" s="206"/>
      <c r="AF39" s="206"/>
      <c r="AG39" s="206"/>
      <c r="AH39" s="206"/>
      <c r="AI39" s="206"/>
      <c r="AJ39" s="206"/>
      <c r="AK39" s="206"/>
      <c r="AL39" s="206"/>
    </row>
    <row r="40" spans="1:38">
      <c r="A40" s="131" t="s">
        <v>144</v>
      </c>
      <c r="B40" s="213"/>
      <c r="C40" s="209">
        <v>128</v>
      </c>
      <c r="D40" s="209">
        <v>220</v>
      </c>
      <c r="E40" s="209">
        <v>248</v>
      </c>
      <c r="F40" s="209">
        <v>312</v>
      </c>
      <c r="G40" s="209">
        <v>339</v>
      </c>
      <c r="H40" s="349"/>
      <c r="I40" s="350"/>
      <c r="J40" s="350"/>
      <c r="K40" s="350"/>
      <c r="L40" s="350"/>
      <c r="M40" s="267"/>
      <c r="N40" s="235"/>
      <c r="O40" s="209">
        <v>39</v>
      </c>
      <c r="P40" s="209">
        <v>66</v>
      </c>
      <c r="Q40" s="209">
        <v>74</v>
      </c>
      <c r="R40" s="209">
        <v>94</v>
      </c>
      <c r="S40" s="209">
        <v>102</v>
      </c>
      <c r="U40" s="206"/>
      <c r="V40" s="206"/>
      <c r="W40" s="206"/>
      <c r="X40" s="206"/>
      <c r="Y40" s="206"/>
      <c r="Z40" s="206"/>
      <c r="AA40" s="206"/>
      <c r="AB40" s="206"/>
      <c r="AC40" s="206"/>
      <c r="AD40" s="206"/>
      <c r="AE40" s="206"/>
      <c r="AF40" s="206"/>
      <c r="AG40" s="206"/>
      <c r="AH40" s="206"/>
      <c r="AI40" s="206"/>
      <c r="AJ40" s="206"/>
      <c r="AK40" s="206"/>
      <c r="AL40" s="206"/>
    </row>
    <row r="41" spans="1:38">
      <c r="A41" s="128"/>
      <c r="S41" s="129"/>
      <c r="U41" s="206"/>
      <c r="V41" s="206"/>
      <c r="W41" s="206"/>
      <c r="X41" s="206"/>
      <c r="Y41" s="206"/>
      <c r="Z41" s="206"/>
      <c r="AA41" s="206"/>
      <c r="AB41" s="206"/>
      <c r="AC41" s="206"/>
      <c r="AD41" s="206"/>
      <c r="AE41" s="206"/>
      <c r="AF41" s="206"/>
      <c r="AG41" s="206"/>
      <c r="AH41" s="206"/>
      <c r="AI41" s="206"/>
      <c r="AJ41" s="206"/>
      <c r="AK41" s="206"/>
      <c r="AL41" s="206"/>
    </row>
    <row r="42" spans="1:38" ht="18">
      <c r="A42" s="335" t="s">
        <v>152</v>
      </c>
      <c r="B42" s="336"/>
      <c r="C42" s="336"/>
      <c r="D42" s="336"/>
      <c r="E42" s="336"/>
      <c r="F42" s="336"/>
      <c r="G42" s="336"/>
      <c r="H42" s="336"/>
      <c r="I42" s="336"/>
      <c r="J42" s="336"/>
      <c r="K42" s="336"/>
      <c r="L42" s="336"/>
      <c r="M42" s="336"/>
      <c r="N42" s="336"/>
      <c r="O42" s="336"/>
      <c r="P42" s="336"/>
      <c r="Q42" s="336"/>
      <c r="R42" s="336"/>
      <c r="S42" s="337"/>
      <c r="U42" s="206"/>
      <c r="V42" s="206"/>
      <c r="W42" s="206"/>
      <c r="X42" s="206"/>
      <c r="Y42" s="206"/>
      <c r="Z42" s="206"/>
      <c r="AA42" s="206"/>
      <c r="AB42" s="206"/>
      <c r="AC42" s="206"/>
      <c r="AD42" s="206"/>
      <c r="AE42" s="206"/>
      <c r="AF42" s="206"/>
      <c r="AG42" s="206"/>
      <c r="AH42" s="206"/>
      <c r="AI42" s="206"/>
      <c r="AJ42" s="206"/>
      <c r="AK42" s="206"/>
      <c r="AL42" s="206"/>
    </row>
    <row r="43" spans="1:38">
      <c r="A43" s="338"/>
      <c r="B43" s="331" t="s">
        <v>153</v>
      </c>
      <c r="C43" s="332"/>
      <c r="D43" s="332"/>
      <c r="E43" s="332"/>
      <c r="F43" s="332"/>
      <c r="G43" s="333"/>
      <c r="H43" s="331" t="s">
        <v>79</v>
      </c>
      <c r="I43" s="332"/>
      <c r="J43" s="332"/>
      <c r="K43" s="332"/>
      <c r="L43" s="332"/>
      <c r="M43" s="333"/>
      <c r="N43" s="339" t="s">
        <v>154</v>
      </c>
      <c r="O43" s="339"/>
      <c r="P43" s="339"/>
      <c r="Q43" s="339"/>
      <c r="R43" s="331"/>
      <c r="S43" s="340"/>
      <c r="U43" s="206"/>
      <c r="V43" s="206"/>
      <c r="W43" s="206"/>
      <c r="X43" s="206"/>
      <c r="Y43" s="206"/>
      <c r="Z43" s="206"/>
      <c r="AA43" s="206"/>
      <c r="AB43" s="206"/>
      <c r="AC43" s="206"/>
      <c r="AD43" s="206"/>
      <c r="AE43" s="206"/>
      <c r="AF43" s="206"/>
      <c r="AG43" s="206"/>
      <c r="AH43" s="206"/>
      <c r="AI43" s="206"/>
      <c r="AJ43" s="206"/>
      <c r="AK43" s="206"/>
      <c r="AL43" s="206"/>
    </row>
    <row r="44" spans="1:38">
      <c r="A44" s="338"/>
      <c r="B44" s="130" t="s">
        <v>138</v>
      </c>
      <c r="C44" s="130" t="s">
        <v>139</v>
      </c>
      <c r="D44" s="130" t="s">
        <v>140</v>
      </c>
      <c r="E44" s="130" t="s">
        <v>141</v>
      </c>
      <c r="F44" s="130" t="s">
        <v>157</v>
      </c>
      <c r="G44" s="130" t="s">
        <v>158</v>
      </c>
      <c r="H44" s="130" t="s">
        <v>138</v>
      </c>
      <c r="I44" s="130" t="s">
        <v>139</v>
      </c>
      <c r="J44" s="130" t="s">
        <v>140</v>
      </c>
      <c r="K44" s="130" t="s">
        <v>141</v>
      </c>
      <c r="L44" s="130" t="s">
        <v>157</v>
      </c>
      <c r="M44" s="130" t="s">
        <v>158</v>
      </c>
      <c r="N44" s="130" t="s">
        <v>138</v>
      </c>
      <c r="O44" s="130" t="s">
        <v>139</v>
      </c>
      <c r="P44" s="130" t="s">
        <v>140</v>
      </c>
      <c r="Q44" s="130" t="s">
        <v>141</v>
      </c>
      <c r="R44" s="130" t="s">
        <v>157</v>
      </c>
      <c r="S44" s="185" t="s">
        <v>158</v>
      </c>
      <c r="U44" s="206"/>
      <c r="V44" s="206"/>
      <c r="W44" s="206"/>
      <c r="X44" s="206"/>
      <c r="Y44" s="206"/>
      <c r="Z44" s="206"/>
      <c r="AA44" s="206"/>
      <c r="AB44" s="206"/>
      <c r="AC44" s="206"/>
      <c r="AD44" s="206"/>
      <c r="AE44" s="206"/>
      <c r="AF44" s="206"/>
      <c r="AG44" s="206"/>
      <c r="AH44" s="206"/>
      <c r="AI44" s="206"/>
      <c r="AJ44" s="206"/>
      <c r="AK44" s="206"/>
      <c r="AL44" s="206"/>
    </row>
    <row r="45" spans="1:38">
      <c r="A45" s="131" t="s">
        <v>143</v>
      </c>
      <c r="B45" s="209">
        <v>113</v>
      </c>
      <c r="C45" s="209">
        <v>147</v>
      </c>
      <c r="D45" s="209">
        <v>196</v>
      </c>
      <c r="E45" s="209">
        <v>211</v>
      </c>
      <c r="F45" s="209">
        <v>215</v>
      </c>
      <c r="G45" s="209">
        <v>215</v>
      </c>
      <c r="H45" s="209">
        <v>10</v>
      </c>
      <c r="I45" s="209">
        <v>12</v>
      </c>
      <c r="J45" s="209">
        <v>17</v>
      </c>
      <c r="K45" s="209">
        <v>18</v>
      </c>
      <c r="L45" s="209">
        <v>18</v>
      </c>
      <c r="M45" s="209">
        <v>18</v>
      </c>
      <c r="N45" s="209">
        <v>29</v>
      </c>
      <c r="O45" s="209">
        <v>37</v>
      </c>
      <c r="P45" s="209">
        <v>50</v>
      </c>
      <c r="Q45" s="209">
        <v>53</v>
      </c>
      <c r="R45" s="209">
        <v>55</v>
      </c>
      <c r="S45" s="209">
        <v>55</v>
      </c>
      <c r="U45" s="206"/>
      <c r="V45" s="206"/>
      <c r="W45" s="206"/>
      <c r="X45" s="206"/>
      <c r="Y45" s="206"/>
      <c r="Z45" s="206"/>
      <c r="AA45" s="206"/>
      <c r="AB45" s="206"/>
      <c r="AC45" s="206"/>
      <c r="AD45" s="206"/>
      <c r="AE45" s="206"/>
      <c r="AF45" s="206"/>
      <c r="AG45" s="206"/>
      <c r="AH45" s="206"/>
      <c r="AI45" s="206"/>
      <c r="AJ45" s="206"/>
      <c r="AK45" s="206"/>
      <c r="AL45" s="206"/>
    </row>
    <row r="46" spans="1:38">
      <c r="A46" s="188" t="s">
        <v>144</v>
      </c>
      <c r="B46" s="236"/>
      <c r="C46" s="209">
        <v>176</v>
      </c>
      <c r="D46" s="209">
        <v>220</v>
      </c>
      <c r="E46" s="209">
        <v>230</v>
      </c>
      <c r="F46" s="209">
        <v>245</v>
      </c>
      <c r="G46" s="209">
        <v>294</v>
      </c>
      <c r="H46" s="236"/>
      <c r="I46" s="209">
        <v>15</v>
      </c>
      <c r="J46" s="209">
        <v>19</v>
      </c>
      <c r="K46" s="209">
        <v>19</v>
      </c>
      <c r="L46" s="209">
        <v>21</v>
      </c>
      <c r="M46" s="209">
        <v>25</v>
      </c>
      <c r="N46" s="236"/>
      <c r="O46" s="209">
        <v>45</v>
      </c>
      <c r="P46" s="209">
        <v>56</v>
      </c>
      <c r="Q46" s="209">
        <v>58</v>
      </c>
      <c r="R46" s="209">
        <v>62</v>
      </c>
      <c r="S46" s="209">
        <v>74</v>
      </c>
      <c r="U46" s="206"/>
      <c r="V46" s="206"/>
      <c r="W46" s="206"/>
      <c r="X46" s="206"/>
      <c r="Y46" s="206"/>
      <c r="Z46" s="206"/>
      <c r="AA46" s="206"/>
      <c r="AB46" s="206"/>
      <c r="AC46" s="206"/>
      <c r="AD46" s="206"/>
      <c r="AE46" s="206"/>
      <c r="AF46" s="206"/>
      <c r="AG46" s="206"/>
      <c r="AH46" s="206"/>
      <c r="AI46" s="206"/>
      <c r="AJ46" s="206"/>
      <c r="AK46" s="206"/>
      <c r="AL46" s="206"/>
    </row>
    <row r="47" spans="1:38">
      <c r="A47" s="131" t="s">
        <v>160</v>
      </c>
      <c r="B47" s="237"/>
      <c r="C47" s="209">
        <v>188</v>
      </c>
      <c r="D47" s="209">
        <v>254</v>
      </c>
      <c r="E47" s="209">
        <v>274</v>
      </c>
      <c r="F47" s="209">
        <v>281</v>
      </c>
      <c r="G47" s="209">
        <v>321</v>
      </c>
      <c r="H47" s="238"/>
      <c r="I47" s="209">
        <v>16</v>
      </c>
      <c r="J47" s="209">
        <v>22</v>
      </c>
      <c r="K47" s="209">
        <v>23</v>
      </c>
      <c r="L47" s="209">
        <v>24</v>
      </c>
      <c r="M47" s="209">
        <v>27</v>
      </c>
      <c r="N47" s="237"/>
      <c r="O47" s="209">
        <v>48</v>
      </c>
      <c r="P47" s="209">
        <v>64</v>
      </c>
      <c r="Q47" s="209">
        <v>69</v>
      </c>
      <c r="R47" s="209">
        <v>71</v>
      </c>
      <c r="S47" s="209">
        <v>81</v>
      </c>
      <c r="U47" s="206"/>
      <c r="V47" s="206"/>
      <c r="W47" s="206"/>
      <c r="X47" s="206"/>
      <c r="Y47" s="206"/>
      <c r="Z47" s="206"/>
      <c r="AA47" s="206"/>
      <c r="AB47" s="206"/>
      <c r="AC47" s="206"/>
      <c r="AD47" s="206"/>
      <c r="AE47" s="206"/>
      <c r="AF47" s="206"/>
      <c r="AG47" s="206"/>
      <c r="AH47" s="206"/>
      <c r="AI47" s="206"/>
      <c r="AJ47" s="206"/>
      <c r="AK47" s="206"/>
      <c r="AL47" s="206"/>
    </row>
    <row r="48" spans="1:38">
      <c r="A48" s="189"/>
      <c r="B48" s="344" t="s">
        <v>148</v>
      </c>
      <c r="C48" s="339"/>
      <c r="D48" s="339"/>
      <c r="E48" s="339"/>
      <c r="F48" s="339"/>
      <c r="G48" s="339"/>
      <c r="H48" s="345"/>
      <c r="I48" s="342"/>
      <c r="J48" s="342"/>
      <c r="K48" s="342"/>
      <c r="L48" s="342"/>
      <c r="M48" s="204"/>
      <c r="N48" s="344" t="s">
        <v>149</v>
      </c>
      <c r="O48" s="339"/>
      <c r="P48" s="339"/>
      <c r="Q48" s="339"/>
      <c r="R48" s="331"/>
      <c r="S48" s="340"/>
      <c r="U48" s="206"/>
      <c r="V48" s="206"/>
      <c r="W48" s="206"/>
      <c r="X48" s="206"/>
      <c r="Y48" s="206"/>
      <c r="Z48" s="206"/>
      <c r="AA48" s="206"/>
      <c r="AB48" s="206"/>
      <c r="AC48" s="206"/>
      <c r="AD48" s="206"/>
      <c r="AE48" s="206"/>
      <c r="AF48" s="206"/>
      <c r="AG48" s="206"/>
      <c r="AH48" s="206"/>
      <c r="AI48" s="206"/>
      <c r="AJ48" s="206"/>
      <c r="AK48" s="206"/>
      <c r="AL48" s="206"/>
    </row>
    <row r="49" spans="1:38">
      <c r="A49" s="131" t="s">
        <v>143</v>
      </c>
      <c r="B49" s="209">
        <v>77</v>
      </c>
      <c r="C49" s="209">
        <v>100</v>
      </c>
      <c r="D49" s="209">
        <v>134</v>
      </c>
      <c r="E49" s="209">
        <v>144</v>
      </c>
      <c r="F49" s="209">
        <v>147</v>
      </c>
      <c r="G49" s="209">
        <v>147</v>
      </c>
      <c r="H49" s="345"/>
      <c r="I49" s="341"/>
      <c r="J49" s="341"/>
      <c r="K49" s="341"/>
      <c r="L49" s="341"/>
      <c r="M49" s="205"/>
      <c r="N49" s="209">
        <v>20</v>
      </c>
      <c r="O49" s="209">
        <v>25</v>
      </c>
      <c r="P49" s="209">
        <v>34</v>
      </c>
      <c r="Q49" s="209">
        <v>36</v>
      </c>
      <c r="R49" s="209">
        <v>37</v>
      </c>
      <c r="S49" s="209">
        <v>37</v>
      </c>
      <c r="U49" s="206"/>
      <c r="V49" s="206"/>
      <c r="W49" s="206"/>
      <c r="X49" s="206"/>
      <c r="Y49" s="206"/>
      <c r="Z49" s="206"/>
      <c r="AA49" s="206"/>
      <c r="AB49" s="206"/>
      <c r="AC49" s="206"/>
      <c r="AD49" s="206"/>
      <c r="AE49" s="206"/>
      <c r="AF49" s="206"/>
      <c r="AG49" s="206"/>
      <c r="AH49" s="206"/>
      <c r="AI49" s="206"/>
      <c r="AJ49" s="206"/>
      <c r="AK49" s="206"/>
      <c r="AL49" s="206"/>
    </row>
    <row r="50" spans="1:38">
      <c r="A50" s="188" t="s">
        <v>144</v>
      </c>
      <c r="B50" s="239"/>
      <c r="C50" s="209">
        <v>120</v>
      </c>
      <c r="D50" s="209">
        <v>150</v>
      </c>
      <c r="E50" s="209">
        <v>157</v>
      </c>
      <c r="F50" s="209">
        <v>167</v>
      </c>
      <c r="G50" s="209">
        <v>200</v>
      </c>
      <c r="H50" s="345"/>
      <c r="I50" s="341"/>
      <c r="J50" s="341"/>
      <c r="K50" s="341"/>
      <c r="L50" s="341"/>
      <c r="M50" s="264"/>
      <c r="N50" s="240"/>
      <c r="O50" s="209">
        <v>30</v>
      </c>
      <c r="P50" s="209">
        <v>38</v>
      </c>
      <c r="Q50" s="209">
        <v>40</v>
      </c>
      <c r="R50" s="209">
        <v>42</v>
      </c>
      <c r="S50" s="209">
        <v>51</v>
      </c>
      <c r="U50" s="206"/>
      <c r="V50" s="206"/>
      <c r="W50" s="206"/>
      <c r="X50" s="206"/>
      <c r="Y50" s="206"/>
      <c r="Z50" s="206"/>
      <c r="AA50" s="206"/>
      <c r="AB50" s="206"/>
      <c r="AC50" s="206"/>
      <c r="AD50" s="206"/>
      <c r="AE50" s="206"/>
      <c r="AF50" s="206"/>
      <c r="AG50" s="206"/>
      <c r="AH50" s="206"/>
      <c r="AI50" s="206"/>
      <c r="AJ50" s="206"/>
      <c r="AK50" s="206"/>
      <c r="AL50" s="206"/>
    </row>
    <row r="51" spans="1:38">
      <c r="A51" s="131" t="s">
        <v>160</v>
      </c>
      <c r="B51" s="241"/>
      <c r="C51" s="209">
        <v>128</v>
      </c>
      <c r="D51" s="209">
        <v>173</v>
      </c>
      <c r="E51" s="209">
        <v>187</v>
      </c>
      <c r="F51" s="209">
        <v>191</v>
      </c>
      <c r="G51" s="209">
        <v>219</v>
      </c>
      <c r="H51" s="266"/>
      <c r="I51" s="266"/>
      <c r="J51" s="266"/>
      <c r="K51" s="266"/>
      <c r="L51" s="266"/>
      <c r="M51" s="266"/>
      <c r="N51" s="242"/>
      <c r="O51" s="209">
        <v>33</v>
      </c>
      <c r="P51" s="209">
        <v>44</v>
      </c>
      <c r="Q51" s="209">
        <v>47</v>
      </c>
      <c r="R51" s="209">
        <v>49</v>
      </c>
      <c r="S51" s="209">
        <v>55</v>
      </c>
      <c r="U51" s="206"/>
      <c r="V51" s="206"/>
      <c r="W51" s="206"/>
      <c r="X51" s="206"/>
      <c r="Y51" s="206"/>
      <c r="Z51" s="206"/>
      <c r="AA51" s="206"/>
      <c r="AB51" s="206"/>
      <c r="AC51" s="206"/>
      <c r="AD51" s="206"/>
      <c r="AE51" s="206"/>
      <c r="AF51" s="206"/>
      <c r="AG51" s="206"/>
      <c r="AH51" s="206"/>
      <c r="AI51" s="206"/>
      <c r="AJ51" s="206"/>
      <c r="AK51" s="206"/>
      <c r="AL51" s="206"/>
    </row>
    <row r="52" spans="1:38">
      <c r="A52" s="195"/>
      <c r="B52" s="196"/>
      <c r="C52" s="196"/>
      <c r="D52" s="196"/>
      <c r="E52" s="196"/>
      <c r="F52" s="196"/>
      <c r="G52" s="196"/>
      <c r="H52" s="196"/>
      <c r="I52" s="196"/>
      <c r="J52" s="196"/>
      <c r="K52" s="196"/>
      <c r="L52" s="196"/>
      <c r="M52" s="196"/>
      <c r="N52" s="196"/>
      <c r="O52" s="196"/>
      <c r="P52" s="196"/>
      <c r="Q52" s="196"/>
      <c r="R52" s="196"/>
      <c r="S52" s="197"/>
      <c r="U52" s="206"/>
      <c r="V52" s="206"/>
      <c r="W52" s="206"/>
      <c r="X52" s="206"/>
      <c r="Y52" s="206"/>
      <c r="Z52" s="206"/>
      <c r="AA52" s="206"/>
      <c r="AB52" s="206"/>
      <c r="AC52" s="206"/>
      <c r="AD52" s="206"/>
      <c r="AE52" s="206"/>
      <c r="AF52" s="206"/>
      <c r="AG52" s="206"/>
      <c r="AH52" s="206"/>
      <c r="AI52" s="206"/>
      <c r="AJ52" s="206"/>
      <c r="AK52" s="206"/>
      <c r="AL52" s="206"/>
    </row>
    <row r="53" spans="1:38">
      <c r="A53" s="128"/>
      <c r="S53" s="129"/>
      <c r="U53" s="206"/>
      <c r="V53" s="206"/>
      <c r="W53" s="206"/>
      <c r="X53" s="206"/>
      <c r="Y53" s="206"/>
      <c r="Z53" s="206"/>
      <c r="AA53" s="206"/>
      <c r="AB53" s="206"/>
      <c r="AC53" s="206"/>
      <c r="AD53" s="206"/>
      <c r="AE53" s="206"/>
      <c r="AF53" s="206"/>
      <c r="AG53" s="206"/>
      <c r="AH53" s="206"/>
      <c r="AI53" s="206"/>
      <c r="AJ53" s="206"/>
      <c r="AK53" s="206"/>
      <c r="AL53" s="206"/>
    </row>
    <row r="54" spans="1:38" ht="18">
      <c r="A54" s="335" t="s">
        <v>155</v>
      </c>
      <c r="B54" s="336"/>
      <c r="C54" s="336"/>
      <c r="D54" s="336"/>
      <c r="E54" s="336"/>
      <c r="F54" s="336"/>
      <c r="G54" s="336"/>
      <c r="H54" s="336"/>
      <c r="I54" s="336"/>
      <c r="J54" s="336"/>
      <c r="K54" s="336"/>
      <c r="L54" s="336"/>
      <c r="M54" s="336"/>
      <c r="N54" s="336"/>
      <c r="O54" s="336"/>
      <c r="P54" s="336"/>
      <c r="Q54" s="336"/>
      <c r="R54" s="336"/>
      <c r="S54" s="337"/>
      <c r="U54" s="206"/>
      <c r="V54" s="206"/>
      <c r="W54" s="206"/>
      <c r="X54" s="206"/>
      <c r="Y54" s="206"/>
      <c r="Z54" s="206"/>
      <c r="AA54" s="206"/>
      <c r="AB54" s="206"/>
      <c r="AC54" s="206"/>
      <c r="AD54" s="206"/>
      <c r="AE54" s="206"/>
      <c r="AF54" s="206"/>
      <c r="AG54" s="206"/>
      <c r="AH54" s="206"/>
      <c r="AI54" s="206"/>
      <c r="AJ54" s="206"/>
      <c r="AK54" s="206"/>
      <c r="AL54" s="206"/>
    </row>
    <row r="55" spans="1:38">
      <c r="A55" s="338"/>
      <c r="B55" s="339" t="s">
        <v>146</v>
      </c>
      <c r="C55" s="339"/>
      <c r="D55" s="339"/>
      <c r="E55" s="339"/>
      <c r="F55" s="339"/>
      <c r="G55" s="339"/>
      <c r="H55" s="333" t="s">
        <v>79</v>
      </c>
      <c r="I55" s="339"/>
      <c r="J55" s="339"/>
      <c r="K55" s="339"/>
      <c r="L55" s="339"/>
      <c r="M55" s="339"/>
      <c r="N55" s="339" t="s">
        <v>147</v>
      </c>
      <c r="O55" s="339"/>
      <c r="P55" s="339"/>
      <c r="Q55" s="339"/>
      <c r="R55" s="339"/>
      <c r="S55" s="340"/>
      <c r="U55" s="206"/>
      <c r="V55" s="206"/>
      <c r="W55" s="206"/>
      <c r="X55" s="206"/>
      <c r="Y55" s="206"/>
      <c r="Z55" s="206"/>
      <c r="AA55" s="206"/>
      <c r="AB55" s="206"/>
      <c r="AC55" s="206"/>
      <c r="AD55" s="206"/>
      <c r="AE55" s="206"/>
      <c r="AF55" s="206"/>
      <c r="AG55" s="206"/>
      <c r="AH55" s="206"/>
      <c r="AI55" s="206"/>
      <c r="AJ55" s="206"/>
      <c r="AK55" s="206"/>
      <c r="AL55" s="206"/>
    </row>
    <row r="56" spans="1:38">
      <c r="A56" s="338"/>
      <c r="B56" s="186" t="s">
        <v>138</v>
      </c>
      <c r="C56" s="186" t="s">
        <v>139</v>
      </c>
      <c r="D56" s="186" t="s">
        <v>140</v>
      </c>
      <c r="E56" s="186" t="s">
        <v>141</v>
      </c>
      <c r="F56" s="186" t="s">
        <v>142</v>
      </c>
      <c r="G56" s="225"/>
      <c r="H56" s="186" t="s">
        <v>138</v>
      </c>
      <c r="I56" s="186" t="s">
        <v>139</v>
      </c>
      <c r="J56" s="186" t="s">
        <v>140</v>
      </c>
      <c r="K56" s="186" t="s">
        <v>141</v>
      </c>
      <c r="L56" s="186" t="s">
        <v>142</v>
      </c>
      <c r="M56" s="226"/>
      <c r="N56" s="186" t="s">
        <v>138</v>
      </c>
      <c r="O56" s="186" t="s">
        <v>139</v>
      </c>
      <c r="P56" s="186" t="s">
        <v>140</v>
      </c>
      <c r="Q56" s="186" t="s">
        <v>141</v>
      </c>
      <c r="R56" s="187" t="s">
        <v>142</v>
      </c>
      <c r="S56" s="192"/>
      <c r="U56" s="206"/>
      <c r="V56" s="206"/>
      <c r="W56" s="206"/>
      <c r="X56" s="206"/>
      <c r="Y56" s="206"/>
      <c r="Z56" s="206"/>
      <c r="AA56" s="206"/>
      <c r="AB56" s="206"/>
      <c r="AC56" s="206"/>
      <c r="AD56" s="206"/>
      <c r="AE56" s="206"/>
      <c r="AF56" s="206"/>
      <c r="AG56" s="206"/>
      <c r="AH56" s="206"/>
      <c r="AI56" s="206"/>
      <c r="AJ56" s="206"/>
      <c r="AK56" s="206"/>
      <c r="AL56" s="206"/>
    </row>
    <row r="57" spans="1:38">
      <c r="A57" s="131" t="s">
        <v>143</v>
      </c>
      <c r="B57" s="209">
        <v>28</v>
      </c>
      <c r="C57" s="209">
        <v>33</v>
      </c>
      <c r="D57" s="209">
        <v>42</v>
      </c>
      <c r="E57" s="209">
        <v>51</v>
      </c>
      <c r="F57" s="209">
        <v>55</v>
      </c>
      <c r="G57" s="227"/>
      <c r="H57" s="209">
        <v>16</v>
      </c>
      <c r="I57" s="209">
        <v>19</v>
      </c>
      <c r="J57" s="209">
        <v>23</v>
      </c>
      <c r="K57" s="209">
        <v>28</v>
      </c>
      <c r="L57" s="209">
        <v>31</v>
      </c>
      <c r="M57" s="228"/>
      <c r="N57" s="209">
        <v>11</v>
      </c>
      <c r="O57" s="209">
        <v>12</v>
      </c>
      <c r="P57" s="209">
        <v>16</v>
      </c>
      <c r="Q57" s="209">
        <v>19</v>
      </c>
      <c r="R57" s="209">
        <v>21</v>
      </c>
      <c r="S57" s="212"/>
      <c r="U57" s="206"/>
      <c r="V57" s="206"/>
      <c r="W57" s="206"/>
      <c r="X57" s="206"/>
      <c r="Y57" s="206"/>
      <c r="Z57" s="206"/>
      <c r="AA57" s="206"/>
      <c r="AB57" s="206"/>
      <c r="AC57" s="206"/>
      <c r="AD57" s="206"/>
      <c r="AE57" s="206"/>
      <c r="AF57" s="206"/>
      <c r="AG57" s="206"/>
      <c r="AH57" s="206"/>
      <c r="AI57" s="206"/>
      <c r="AJ57" s="206"/>
      <c r="AK57" s="206"/>
      <c r="AL57" s="206"/>
    </row>
    <row r="58" spans="1:38">
      <c r="A58" s="131" t="s">
        <v>144</v>
      </c>
      <c r="B58" s="233"/>
      <c r="C58" s="209">
        <v>55</v>
      </c>
      <c r="D58" s="209">
        <v>62</v>
      </c>
      <c r="E58" s="209">
        <v>74</v>
      </c>
      <c r="F58" s="209">
        <v>86</v>
      </c>
      <c r="G58" s="230"/>
      <c r="H58" s="243"/>
      <c r="I58" s="209">
        <v>30</v>
      </c>
      <c r="J58" s="209">
        <v>34</v>
      </c>
      <c r="K58" s="209">
        <v>40</v>
      </c>
      <c r="L58" s="209">
        <v>47</v>
      </c>
      <c r="M58" s="244"/>
      <c r="N58" s="245"/>
      <c r="O58" s="209">
        <v>20</v>
      </c>
      <c r="P58" s="209">
        <v>23</v>
      </c>
      <c r="Q58" s="209">
        <v>27</v>
      </c>
      <c r="R58" s="209">
        <v>32</v>
      </c>
      <c r="S58" s="218"/>
      <c r="U58" s="206"/>
      <c r="V58" s="206"/>
      <c r="W58" s="206"/>
      <c r="X58" s="206"/>
      <c r="Y58" s="206"/>
      <c r="Z58" s="206"/>
      <c r="AA58" s="206"/>
      <c r="AB58" s="206"/>
      <c r="AC58" s="206"/>
      <c r="AD58" s="206"/>
      <c r="AE58" s="206"/>
      <c r="AF58" s="206"/>
      <c r="AG58" s="206"/>
      <c r="AH58" s="206"/>
      <c r="AI58" s="206"/>
      <c r="AJ58" s="206"/>
      <c r="AK58" s="206"/>
      <c r="AL58" s="206"/>
    </row>
    <row r="59" spans="1:38">
      <c r="A59" s="135"/>
      <c r="B59" s="339" t="s">
        <v>153</v>
      </c>
      <c r="C59" s="339"/>
      <c r="D59" s="339"/>
      <c r="E59" s="339"/>
      <c r="F59" s="339"/>
      <c r="G59" s="339"/>
      <c r="H59" s="341"/>
      <c r="I59" s="342"/>
      <c r="J59" s="342"/>
      <c r="K59" s="342"/>
      <c r="L59" s="342"/>
      <c r="M59" s="190"/>
      <c r="N59" s="339" t="s">
        <v>154</v>
      </c>
      <c r="O59" s="339"/>
      <c r="P59" s="339"/>
      <c r="Q59" s="339"/>
      <c r="R59" s="331"/>
      <c r="S59" s="340"/>
      <c r="U59" s="206"/>
      <c r="V59" s="206"/>
      <c r="W59" s="206"/>
      <c r="X59" s="206"/>
      <c r="Y59" s="206"/>
      <c r="Z59" s="206"/>
      <c r="AA59" s="206"/>
      <c r="AB59" s="206"/>
      <c r="AC59" s="206"/>
      <c r="AD59" s="206"/>
      <c r="AE59" s="206"/>
      <c r="AF59" s="206"/>
      <c r="AG59" s="206"/>
      <c r="AH59" s="206"/>
      <c r="AI59" s="206"/>
      <c r="AJ59" s="206"/>
      <c r="AK59" s="206"/>
      <c r="AL59" s="206"/>
    </row>
    <row r="60" spans="1:38">
      <c r="A60" s="131" t="s">
        <v>143</v>
      </c>
      <c r="B60" s="209">
        <v>41</v>
      </c>
      <c r="C60" s="209">
        <v>48</v>
      </c>
      <c r="D60" s="209">
        <v>61</v>
      </c>
      <c r="E60" s="209">
        <v>74</v>
      </c>
      <c r="F60" s="209">
        <v>80</v>
      </c>
      <c r="G60" s="246"/>
      <c r="H60" s="341"/>
      <c r="I60" s="341"/>
      <c r="J60" s="341"/>
      <c r="K60" s="341"/>
      <c r="L60" s="341"/>
      <c r="M60" s="190"/>
      <c r="N60" s="209">
        <v>15</v>
      </c>
      <c r="O60" s="209">
        <v>18</v>
      </c>
      <c r="P60" s="209">
        <v>23</v>
      </c>
      <c r="Q60" s="209">
        <v>28</v>
      </c>
      <c r="R60" s="209">
        <v>31</v>
      </c>
      <c r="S60" s="247"/>
      <c r="U60" s="206"/>
      <c r="V60" s="206"/>
      <c r="W60" s="206"/>
      <c r="X60" s="206"/>
      <c r="Y60" s="206"/>
      <c r="Z60" s="206"/>
      <c r="AA60" s="206"/>
      <c r="AB60" s="206"/>
      <c r="AC60" s="206"/>
      <c r="AD60" s="206"/>
      <c r="AE60" s="206"/>
      <c r="AF60" s="206"/>
      <c r="AG60" s="206"/>
      <c r="AH60" s="206"/>
      <c r="AI60" s="206"/>
      <c r="AJ60" s="206"/>
      <c r="AK60" s="206"/>
      <c r="AL60" s="206"/>
    </row>
    <row r="61" spans="1:38">
      <c r="A61" s="131" t="s">
        <v>144</v>
      </c>
      <c r="B61" s="233"/>
      <c r="C61" s="209">
        <v>80</v>
      </c>
      <c r="D61" s="209">
        <v>91</v>
      </c>
      <c r="E61" s="209">
        <v>107</v>
      </c>
      <c r="F61" s="209">
        <v>125</v>
      </c>
      <c r="G61" s="248"/>
      <c r="H61" s="341"/>
      <c r="I61" s="341"/>
      <c r="J61" s="341"/>
      <c r="K61" s="341"/>
      <c r="L61" s="341"/>
      <c r="M61" s="191"/>
      <c r="N61" s="249"/>
      <c r="O61" s="209">
        <v>29</v>
      </c>
      <c r="P61" s="209">
        <v>33</v>
      </c>
      <c r="Q61" s="209">
        <v>40</v>
      </c>
      <c r="R61" s="209">
        <v>46</v>
      </c>
      <c r="S61" s="250"/>
      <c r="U61" s="206"/>
      <c r="V61" s="206"/>
      <c r="W61" s="206"/>
      <c r="X61" s="206"/>
      <c r="Y61" s="206"/>
      <c r="Z61" s="206"/>
      <c r="AA61" s="206"/>
      <c r="AB61" s="206"/>
      <c r="AC61" s="206"/>
      <c r="AD61" s="206"/>
      <c r="AE61" s="206"/>
      <c r="AF61" s="206"/>
      <c r="AG61" s="206"/>
      <c r="AH61" s="206"/>
      <c r="AI61" s="206"/>
      <c r="AJ61" s="206"/>
      <c r="AK61" s="206"/>
      <c r="AL61" s="206"/>
    </row>
    <row r="62" spans="1:38">
      <c r="A62" s="135"/>
      <c r="B62" s="339" t="s">
        <v>148</v>
      </c>
      <c r="C62" s="339"/>
      <c r="D62" s="339"/>
      <c r="E62" s="339"/>
      <c r="F62" s="339"/>
      <c r="G62" s="339"/>
      <c r="H62" s="341"/>
      <c r="I62" s="341"/>
      <c r="J62" s="341"/>
      <c r="K62" s="341"/>
      <c r="L62" s="341"/>
      <c r="M62" s="205"/>
      <c r="N62" s="339" t="s">
        <v>149</v>
      </c>
      <c r="O62" s="339"/>
      <c r="P62" s="339"/>
      <c r="Q62" s="339"/>
      <c r="R62" s="331"/>
      <c r="S62" s="340"/>
      <c r="U62" s="206"/>
      <c r="V62" s="206"/>
      <c r="W62" s="206"/>
      <c r="X62" s="206"/>
      <c r="Y62" s="206"/>
      <c r="Z62" s="206"/>
      <c r="AA62" s="206"/>
      <c r="AB62" s="206"/>
      <c r="AC62" s="206"/>
      <c r="AD62" s="206"/>
      <c r="AE62" s="206"/>
      <c r="AF62" s="206"/>
      <c r="AG62" s="206"/>
      <c r="AH62" s="206"/>
      <c r="AI62" s="206"/>
      <c r="AJ62" s="206"/>
      <c r="AK62" s="206"/>
      <c r="AL62" s="206"/>
    </row>
    <row r="63" spans="1:38">
      <c r="A63" s="131" t="s">
        <v>143</v>
      </c>
      <c r="B63" s="209">
        <v>32</v>
      </c>
      <c r="C63" s="209">
        <v>38</v>
      </c>
      <c r="D63" s="209">
        <v>48</v>
      </c>
      <c r="E63" s="209">
        <v>58</v>
      </c>
      <c r="F63" s="209">
        <v>63</v>
      </c>
      <c r="G63" s="246"/>
      <c r="H63" s="341"/>
      <c r="I63" s="341"/>
      <c r="J63" s="341"/>
      <c r="K63" s="341"/>
      <c r="L63" s="341"/>
      <c r="M63" s="205"/>
      <c r="N63" s="209">
        <v>12</v>
      </c>
      <c r="O63" s="209">
        <v>14</v>
      </c>
      <c r="P63" s="209">
        <v>18</v>
      </c>
      <c r="Q63" s="209">
        <v>22</v>
      </c>
      <c r="R63" s="209">
        <v>24</v>
      </c>
      <c r="S63" s="247"/>
      <c r="U63" s="206"/>
      <c r="V63" s="206"/>
      <c r="W63" s="206"/>
      <c r="X63" s="206"/>
      <c r="Y63" s="206"/>
      <c r="Z63" s="206"/>
      <c r="AA63" s="206"/>
      <c r="AB63" s="206"/>
      <c r="AC63" s="206"/>
      <c r="AD63" s="206"/>
      <c r="AE63" s="206"/>
      <c r="AF63" s="206"/>
      <c r="AG63" s="206"/>
      <c r="AH63" s="206"/>
      <c r="AI63" s="206"/>
      <c r="AJ63" s="206"/>
      <c r="AK63" s="206"/>
      <c r="AL63" s="206"/>
    </row>
    <row r="64" spans="1:38">
      <c r="A64" s="131" t="s">
        <v>144</v>
      </c>
      <c r="B64" s="234"/>
      <c r="C64" s="209">
        <v>63</v>
      </c>
      <c r="D64" s="209">
        <v>71</v>
      </c>
      <c r="E64" s="209">
        <v>84</v>
      </c>
      <c r="F64" s="209">
        <v>98</v>
      </c>
      <c r="G64" s="248"/>
      <c r="H64" s="343"/>
      <c r="I64" s="343"/>
      <c r="J64" s="343"/>
      <c r="K64" s="343"/>
      <c r="L64" s="343"/>
      <c r="M64" s="266"/>
      <c r="N64" s="249"/>
      <c r="O64" s="209">
        <v>23</v>
      </c>
      <c r="P64" s="209">
        <v>26</v>
      </c>
      <c r="Q64" s="209">
        <v>31</v>
      </c>
      <c r="R64" s="209">
        <v>36</v>
      </c>
      <c r="S64" s="250"/>
      <c r="U64" s="206"/>
      <c r="V64" s="206"/>
      <c r="W64" s="206"/>
      <c r="X64" s="206"/>
      <c r="Y64" s="206"/>
      <c r="Z64" s="206"/>
      <c r="AA64" s="206"/>
      <c r="AB64" s="206"/>
      <c r="AC64" s="206"/>
      <c r="AD64" s="206"/>
      <c r="AE64" s="206"/>
      <c r="AF64" s="206"/>
      <c r="AG64" s="206"/>
      <c r="AH64" s="206"/>
      <c r="AI64" s="206"/>
      <c r="AJ64" s="206"/>
      <c r="AK64" s="206"/>
      <c r="AL64" s="206"/>
    </row>
    <row r="65" spans="1:38">
      <c r="A65" s="128"/>
      <c r="S65" s="129"/>
      <c r="U65" s="206"/>
      <c r="V65" s="206"/>
      <c r="W65" s="206"/>
      <c r="X65" s="206"/>
      <c r="Y65" s="206"/>
      <c r="Z65" s="206"/>
      <c r="AA65" s="206"/>
      <c r="AB65" s="206"/>
      <c r="AC65" s="206"/>
      <c r="AD65" s="206"/>
      <c r="AE65" s="206"/>
      <c r="AF65" s="206"/>
      <c r="AG65" s="206"/>
      <c r="AH65" s="206"/>
      <c r="AI65" s="206"/>
      <c r="AJ65" s="206"/>
      <c r="AK65" s="206"/>
      <c r="AL65" s="206"/>
    </row>
    <row r="66" spans="1:38">
      <c r="A66" s="128"/>
      <c r="S66" s="129"/>
      <c r="U66" s="206"/>
      <c r="V66" s="206"/>
      <c r="W66" s="206"/>
      <c r="X66" s="206"/>
      <c r="Y66" s="206"/>
      <c r="Z66" s="206"/>
      <c r="AA66" s="206"/>
      <c r="AB66" s="206"/>
      <c r="AC66" s="206"/>
      <c r="AD66" s="206"/>
      <c r="AE66" s="206"/>
      <c r="AF66" s="206"/>
      <c r="AG66" s="206"/>
      <c r="AH66" s="206"/>
      <c r="AI66" s="206"/>
      <c r="AJ66" s="206"/>
      <c r="AK66" s="206"/>
      <c r="AL66" s="206"/>
    </row>
    <row r="67" spans="1:38" ht="18">
      <c r="A67" s="335" t="s">
        <v>156</v>
      </c>
      <c r="B67" s="336"/>
      <c r="C67" s="336"/>
      <c r="D67" s="336"/>
      <c r="E67" s="336"/>
      <c r="F67" s="336"/>
      <c r="G67" s="336"/>
      <c r="H67" s="336"/>
      <c r="I67" s="336"/>
      <c r="J67" s="336"/>
      <c r="K67" s="336"/>
      <c r="L67" s="336"/>
      <c r="M67" s="336"/>
      <c r="N67" s="336"/>
      <c r="O67" s="336"/>
      <c r="P67" s="336"/>
      <c r="Q67" s="336"/>
      <c r="R67" s="336"/>
      <c r="S67" s="337"/>
      <c r="U67" s="206"/>
      <c r="V67" s="206"/>
      <c r="W67" s="206"/>
      <c r="X67" s="206"/>
      <c r="Y67" s="206"/>
      <c r="Z67" s="206"/>
      <c r="AA67" s="206"/>
      <c r="AB67" s="206"/>
      <c r="AC67" s="206"/>
      <c r="AD67" s="206"/>
      <c r="AE67" s="206"/>
      <c r="AF67" s="206"/>
      <c r="AG67" s="206"/>
      <c r="AH67" s="206"/>
      <c r="AI67" s="206"/>
      <c r="AJ67" s="206"/>
      <c r="AK67" s="206"/>
      <c r="AL67" s="206"/>
    </row>
    <row r="68" spans="1:38">
      <c r="A68" s="338"/>
      <c r="B68" s="339" t="s">
        <v>77</v>
      </c>
      <c r="C68" s="339"/>
      <c r="D68" s="339"/>
      <c r="E68" s="339"/>
      <c r="F68" s="339"/>
      <c r="G68" s="339"/>
      <c r="H68" s="339" t="s">
        <v>79</v>
      </c>
      <c r="I68" s="339"/>
      <c r="J68" s="339"/>
      <c r="K68" s="339"/>
      <c r="L68" s="339"/>
      <c r="M68" s="339"/>
      <c r="N68" s="339" t="s">
        <v>78</v>
      </c>
      <c r="O68" s="339"/>
      <c r="P68" s="339"/>
      <c r="Q68" s="339"/>
      <c r="R68" s="339"/>
      <c r="S68" s="340"/>
      <c r="U68" s="206"/>
      <c r="V68" s="206"/>
      <c r="W68" s="206"/>
      <c r="X68" s="206"/>
      <c r="Y68" s="206"/>
      <c r="Z68" s="206"/>
      <c r="AA68" s="206"/>
      <c r="AB68" s="206"/>
      <c r="AC68" s="206"/>
      <c r="AD68" s="206"/>
      <c r="AE68" s="206"/>
      <c r="AF68" s="206"/>
      <c r="AG68" s="206"/>
      <c r="AH68" s="206"/>
      <c r="AI68" s="206"/>
      <c r="AJ68" s="206"/>
      <c r="AK68" s="206"/>
      <c r="AL68" s="206"/>
    </row>
    <row r="69" spans="1:38">
      <c r="A69" s="338"/>
      <c r="B69" s="186" t="s">
        <v>138</v>
      </c>
      <c r="C69" s="186" t="s">
        <v>139</v>
      </c>
      <c r="D69" s="186" t="s">
        <v>140</v>
      </c>
      <c r="E69" s="186" t="s">
        <v>141</v>
      </c>
      <c r="F69" s="186" t="s">
        <v>142</v>
      </c>
      <c r="G69" s="225"/>
      <c r="H69" s="186" t="s">
        <v>138</v>
      </c>
      <c r="I69" s="186" t="s">
        <v>139</v>
      </c>
      <c r="J69" s="186" t="s">
        <v>140</v>
      </c>
      <c r="K69" s="186" t="s">
        <v>141</v>
      </c>
      <c r="L69" s="186" t="s">
        <v>142</v>
      </c>
      <c r="M69" s="226"/>
      <c r="N69" s="186" t="s">
        <v>138</v>
      </c>
      <c r="O69" s="186" t="s">
        <v>139</v>
      </c>
      <c r="P69" s="186" t="s">
        <v>140</v>
      </c>
      <c r="Q69" s="186" t="s">
        <v>141</v>
      </c>
      <c r="R69" s="187" t="s">
        <v>142</v>
      </c>
      <c r="S69" s="192"/>
      <c r="U69" s="206"/>
      <c r="V69" s="206"/>
      <c r="W69" s="206"/>
      <c r="X69" s="206"/>
      <c r="Y69" s="206"/>
      <c r="Z69" s="206"/>
      <c r="AA69" s="206"/>
      <c r="AB69" s="206"/>
      <c r="AC69" s="206"/>
      <c r="AD69" s="206"/>
      <c r="AE69" s="206"/>
      <c r="AF69" s="206"/>
      <c r="AG69" s="206"/>
      <c r="AH69" s="206"/>
      <c r="AI69" s="206"/>
      <c r="AJ69" s="206"/>
      <c r="AK69" s="206"/>
      <c r="AL69" s="206"/>
    </row>
    <row r="70" spans="1:38">
      <c r="A70" s="131" t="s">
        <v>143</v>
      </c>
      <c r="B70" s="209">
        <v>47</v>
      </c>
      <c r="C70" s="209">
        <v>55</v>
      </c>
      <c r="D70" s="209">
        <v>63</v>
      </c>
      <c r="E70" s="209">
        <v>72</v>
      </c>
      <c r="F70" s="209">
        <v>80</v>
      </c>
      <c r="G70" s="227"/>
      <c r="H70" s="209">
        <v>52</v>
      </c>
      <c r="I70" s="209">
        <v>56</v>
      </c>
      <c r="J70" s="209">
        <v>62</v>
      </c>
      <c r="K70" s="209">
        <v>66</v>
      </c>
      <c r="L70" s="209">
        <v>72</v>
      </c>
      <c r="M70" s="228"/>
      <c r="N70" s="209">
        <v>12</v>
      </c>
      <c r="O70" s="209">
        <v>14</v>
      </c>
      <c r="P70" s="209">
        <v>16</v>
      </c>
      <c r="Q70" s="209">
        <v>18</v>
      </c>
      <c r="R70" s="209">
        <v>20</v>
      </c>
      <c r="S70" s="212"/>
      <c r="U70" s="206"/>
      <c r="V70" s="206"/>
      <c r="W70" s="206"/>
      <c r="X70" s="206"/>
      <c r="Y70" s="206"/>
      <c r="Z70" s="206"/>
      <c r="AA70" s="206"/>
      <c r="AB70" s="206"/>
      <c r="AC70" s="206"/>
      <c r="AD70" s="206"/>
      <c r="AE70" s="206"/>
      <c r="AF70" s="206"/>
      <c r="AG70" s="206"/>
      <c r="AH70" s="206"/>
      <c r="AI70" s="206"/>
      <c r="AJ70" s="206"/>
      <c r="AK70" s="206"/>
      <c r="AL70" s="206"/>
    </row>
    <row r="71" spans="1:38" ht="15" thickBot="1">
      <c r="A71" s="251" t="s">
        <v>144</v>
      </c>
      <c r="B71" s="252"/>
      <c r="C71" s="209">
        <v>79</v>
      </c>
      <c r="D71" s="209">
        <v>90</v>
      </c>
      <c r="E71" s="209">
        <v>102</v>
      </c>
      <c r="F71" s="209">
        <v>113</v>
      </c>
      <c r="G71" s="253"/>
      <c r="H71" s="243"/>
      <c r="I71" s="209">
        <v>105</v>
      </c>
      <c r="J71" s="209">
        <v>115</v>
      </c>
      <c r="K71" s="209">
        <v>124</v>
      </c>
      <c r="L71" s="209">
        <v>131</v>
      </c>
      <c r="M71" s="254"/>
      <c r="N71" s="249"/>
      <c r="O71" s="209">
        <v>20</v>
      </c>
      <c r="P71" s="209">
        <v>23</v>
      </c>
      <c r="Q71" s="209">
        <v>25</v>
      </c>
      <c r="R71" s="209">
        <v>28</v>
      </c>
      <c r="S71" s="255"/>
      <c r="U71" s="206"/>
      <c r="V71" s="206"/>
      <c r="W71" s="206"/>
      <c r="X71" s="206"/>
      <c r="Y71" s="206"/>
      <c r="Z71" s="206"/>
      <c r="AA71" s="206"/>
      <c r="AB71" s="206"/>
      <c r="AC71" s="206"/>
      <c r="AD71" s="206"/>
      <c r="AE71" s="206"/>
      <c r="AF71" s="206"/>
      <c r="AG71" s="206"/>
      <c r="AH71" s="206"/>
      <c r="AI71" s="206"/>
      <c r="AJ71" s="206"/>
      <c r="AK71" s="206"/>
      <c r="AL71" s="206"/>
    </row>
    <row r="72" spans="1:38" ht="15" thickTop="1"/>
    <row r="73" spans="1:38" ht="18">
      <c r="A73" s="326" t="s">
        <v>357</v>
      </c>
      <c r="B73" s="327"/>
      <c r="C73" s="327"/>
      <c r="D73" s="327"/>
      <c r="E73" s="327"/>
      <c r="F73" s="327"/>
      <c r="G73" s="327"/>
      <c r="H73" s="327"/>
      <c r="I73" s="327"/>
      <c r="J73" s="327"/>
      <c r="K73" s="327"/>
      <c r="L73" s="327"/>
      <c r="M73" s="327"/>
      <c r="N73" s="327"/>
      <c r="O73" s="327"/>
      <c r="P73" s="327"/>
      <c r="Q73" s="327"/>
      <c r="R73" s="327"/>
      <c r="S73" s="328"/>
    </row>
    <row r="74" spans="1:38">
      <c r="A74" s="329"/>
      <c r="B74" s="331" t="s">
        <v>77</v>
      </c>
      <c r="C74" s="332"/>
      <c r="D74" s="332"/>
      <c r="E74" s="332"/>
      <c r="F74" s="332"/>
      <c r="G74" s="333"/>
      <c r="H74" s="331" t="s">
        <v>79</v>
      </c>
      <c r="I74" s="332"/>
      <c r="J74" s="332"/>
      <c r="K74" s="332"/>
      <c r="L74" s="332"/>
      <c r="M74" s="333"/>
      <c r="N74" s="331" t="s">
        <v>78</v>
      </c>
      <c r="O74" s="332"/>
      <c r="P74" s="332"/>
      <c r="Q74" s="332"/>
      <c r="R74" s="332"/>
      <c r="S74" s="334"/>
    </row>
    <row r="75" spans="1:38">
      <c r="A75" s="330"/>
      <c r="B75" s="130" t="s">
        <v>138</v>
      </c>
      <c r="C75" s="130" t="s">
        <v>139</v>
      </c>
      <c r="D75" s="130" t="s">
        <v>140</v>
      </c>
      <c r="E75" s="130" t="s">
        <v>141</v>
      </c>
      <c r="F75" s="130" t="s">
        <v>157</v>
      </c>
      <c r="G75" s="130" t="s">
        <v>158</v>
      </c>
      <c r="H75" s="130" t="s">
        <v>138</v>
      </c>
      <c r="I75" s="130" t="s">
        <v>139</v>
      </c>
      <c r="J75" s="130" t="s">
        <v>140</v>
      </c>
      <c r="K75" s="130" t="s">
        <v>141</v>
      </c>
      <c r="L75" s="130" t="s">
        <v>157</v>
      </c>
      <c r="M75" s="130" t="s">
        <v>158</v>
      </c>
      <c r="N75" s="130" t="s">
        <v>138</v>
      </c>
      <c r="O75" s="130" t="s">
        <v>139</v>
      </c>
      <c r="P75" s="130" t="s">
        <v>140</v>
      </c>
      <c r="Q75" s="130" t="s">
        <v>141</v>
      </c>
      <c r="R75" s="130" t="s">
        <v>157</v>
      </c>
      <c r="S75" s="130" t="s">
        <v>158</v>
      </c>
    </row>
    <row r="76" spans="1:38">
      <c r="A76" s="131" t="s">
        <v>144</v>
      </c>
      <c r="B76" s="233"/>
      <c r="C76" s="209">
        <v>390</v>
      </c>
      <c r="D76" s="209">
        <v>390</v>
      </c>
      <c r="E76" s="209">
        <v>390</v>
      </c>
      <c r="F76" s="209">
        <v>390</v>
      </c>
      <c r="G76" s="209">
        <v>390</v>
      </c>
      <c r="H76" s="233"/>
      <c r="I76" s="209">
        <v>85</v>
      </c>
      <c r="J76" s="209">
        <v>126</v>
      </c>
      <c r="K76" s="209">
        <v>162</v>
      </c>
      <c r="L76" s="209">
        <v>203</v>
      </c>
      <c r="M76" s="209">
        <v>336</v>
      </c>
      <c r="N76" s="234"/>
      <c r="O76" s="209">
        <v>60</v>
      </c>
      <c r="P76" s="209">
        <v>60</v>
      </c>
      <c r="Q76" s="209">
        <v>60</v>
      </c>
      <c r="R76" s="209">
        <v>60</v>
      </c>
      <c r="S76" s="209">
        <v>60</v>
      </c>
    </row>
  </sheetData>
  <sheetProtection algorithmName="SHA-512" hashValue="U7a+oBicPVULEwWJLsLHMb3EsWvAIITqN+OQeauA9cgzRHugl7rqCt+866NHkVHgnohnKGYxAZESHs8eay+VKQ==" saltValue="O9FRizxgbItLUZSp3/KrxQ==" spinCount="100000" sheet="1" selectLockedCells="1" selectUnlockedCells="1"/>
  <mergeCells count="61">
    <mergeCell ref="B16:G16"/>
    <mergeCell ref="H16:L18"/>
    <mergeCell ref="N16:S16"/>
    <mergeCell ref="A1:S1"/>
    <mergeCell ref="A4:S4"/>
    <mergeCell ref="A5:A6"/>
    <mergeCell ref="B5:G5"/>
    <mergeCell ref="H5:M5"/>
    <mergeCell ref="N5:S5"/>
    <mergeCell ref="A11:S11"/>
    <mergeCell ref="A12:A13"/>
    <mergeCell ref="B12:G12"/>
    <mergeCell ref="H12:M12"/>
    <mergeCell ref="N12:S12"/>
    <mergeCell ref="A34:A35"/>
    <mergeCell ref="B34:G34"/>
    <mergeCell ref="H34:M34"/>
    <mergeCell ref="N34:S34"/>
    <mergeCell ref="A21:S21"/>
    <mergeCell ref="A22:A23"/>
    <mergeCell ref="B22:G22"/>
    <mergeCell ref="H22:M22"/>
    <mergeCell ref="N22:S22"/>
    <mergeCell ref="A27:S27"/>
    <mergeCell ref="A28:A29"/>
    <mergeCell ref="B28:G28"/>
    <mergeCell ref="H28:M28"/>
    <mergeCell ref="N28:S28"/>
    <mergeCell ref="A33:S33"/>
    <mergeCell ref="B38:G38"/>
    <mergeCell ref="H38:L40"/>
    <mergeCell ref="N38:S38"/>
    <mergeCell ref="A42:S42"/>
    <mergeCell ref="A43:A44"/>
    <mergeCell ref="B43:G43"/>
    <mergeCell ref="H43:M43"/>
    <mergeCell ref="N43:S43"/>
    <mergeCell ref="B48:G48"/>
    <mergeCell ref="H48:L50"/>
    <mergeCell ref="N48:S48"/>
    <mergeCell ref="A54:S54"/>
    <mergeCell ref="A55:A56"/>
    <mergeCell ref="B55:G55"/>
    <mergeCell ref="H55:M55"/>
    <mergeCell ref="N55:S55"/>
    <mergeCell ref="B59:G59"/>
    <mergeCell ref="H59:L61"/>
    <mergeCell ref="N59:S59"/>
    <mergeCell ref="B62:G62"/>
    <mergeCell ref="H62:L64"/>
    <mergeCell ref="N62:S62"/>
    <mergeCell ref="A67:S67"/>
    <mergeCell ref="A68:A69"/>
    <mergeCell ref="B68:G68"/>
    <mergeCell ref="H68:M68"/>
    <mergeCell ref="N68:S68"/>
    <mergeCell ref="A73:S73"/>
    <mergeCell ref="A74:A75"/>
    <mergeCell ref="B74:G74"/>
    <mergeCell ref="H74:M74"/>
    <mergeCell ref="N74:S74"/>
  </mergeCells>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76F9F-085D-423F-B457-4AD2D2491CEE}">
  <sheetPr codeName="Sheet6"/>
  <dimension ref="A1:AL76"/>
  <sheetViews>
    <sheetView topLeftCell="I41" workbookViewId="0">
      <selection activeCell="A4" sqref="A4:S4"/>
    </sheetView>
  </sheetViews>
  <sheetFormatPr defaultColWidth="9.08984375" defaultRowHeight="14.5"/>
  <cols>
    <col min="1" max="1" width="11.08984375" customWidth="1"/>
    <col min="20" max="20" width="4.7265625" customWidth="1"/>
  </cols>
  <sheetData>
    <row r="1" spans="1:38" ht="18.5" thickBot="1">
      <c r="A1" s="359" t="s">
        <v>497</v>
      </c>
      <c r="B1" s="360"/>
      <c r="C1" s="360"/>
      <c r="D1" s="360"/>
      <c r="E1" s="360"/>
      <c r="F1" s="360"/>
      <c r="G1" s="360"/>
      <c r="H1" s="360"/>
      <c r="I1" s="360"/>
      <c r="J1" s="360"/>
      <c r="K1" s="360"/>
      <c r="L1" s="360"/>
      <c r="M1" s="360"/>
      <c r="N1" s="360"/>
      <c r="O1" s="360"/>
      <c r="P1" s="360"/>
      <c r="Q1" s="360"/>
      <c r="R1" s="360"/>
      <c r="S1" s="361"/>
    </row>
    <row r="2" spans="1:38">
      <c r="A2" s="128"/>
      <c r="S2" s="129"/>
    </row>
    <row r="3" spans="1:38">
      <c r="A3" s="128"/>
      <c r="S3" s="129"/>
    </row>
    <row r="4" spans="1:38" ht="18">
      <c r="A4" s="335" t="s">
        <v>137</v>
      </c>
      <c r="B4" s="336"/>
      <c r="C4" s="336"/>
      <c r="D4" s="336"/>
      <c r="E4" s="336"/>
      <c r="F4" s="336"/>
      <c r="G4" s="336"/>
      <c r="H4" s="336"/>
      <c r="I4" s="336"/>
      <c r="J4" s="336"/>
      <c r="K4" s="336"/>
      <c r="L4" s="336"/>
      <c r="M4" s="336"/>
      <c r="N4" s="336"/>
      <c r="O4" s="336"/>
      <c r="P4" s="336"/>
      <c r="Q4" s="336"/>
      <c r="R4" s="336"/>
      <c r="S4" s="337"/>
    </row>
    <row r="5" spans="1:38">
      <c r="A5" s="338"/>
      <c r="B5" s="339" t="s">
        <v>77</v>
      </c>
      <c r="C5" s="339"/>
      <c r="D5" s="339"/>
      <c r="E5" s="339"/>
      <c r="F5" s="339"/>
      <c r="G5" s="339"/>
      <c r="H5" s="339" t="s">
        <v>79</v>
      </c>
      <c r="I5" s="339"/>
      <c r="J5" s="339"/>
      <c r="K5" s="339"/>
      <c r="L5" s="339"/>
      <c r="M5" s="339"/>
      <c r="N5" s="339" t="s">
        <v>78</v>
      </c>
      <c r="O5" s="339"/>
      <c r="P5" s="339"/>
      <c r="Q5" s="339"/>
      <c r="R5" s="339"/>
      <c r="S5" s="340"/>
    </row>
    <row r="6" spans="1:38">
      <c r="A6" s="338"/>
      <c r="B6" s="186" t="s">
        <v>138</v>
      </c>
      <c r="C6" s="186" t="s">
        <v>139</v>
      </c>
      <c r="D6" s="186" t="s">
        <v>140</v>
      </c>
      <c r="E6" s="186" t="s">
        <v>141</v>
      </c>
      <c r="F6" s="186" t="s">
        <v>142</v>
      </c>
      <c r="G6" s="207"/>
      <c r="H6" s="186" t="s">
        <v>138</v>
      </c>
      <c r="I6" s="186" t="s">
        <v>139</v>
      </c>
      <c r="J6" s="186" t="s">
        <v>140</v>
      </c>
      <c r="K6" s="186" t="s">
        <v>141</v>
      </c>
      <c r="L6" s="186" t="s">
        <v>142</v>
      </c>
      <c r="M6" s="208"/>
      <c r="N6" s="186" t="s">
        <v>138</v>
      </c>
      <c r="O6" s="186" t="s">
        <v>139</v>
      </c>
      <c r="P6" s="186" t="s">
        <v>140</v>
      </c>
      <c r="Q6" s="186" t="s">
        <v>141</v>
      </c>
      <c r="R6" s="186" t="s">
        <v>142</v>
      </c>
      <c r="S6" s="192"/>
    </row>
    <row r="7" spans="1:38">
      <c r="A7" s="131" t="s">
        <v>143</v>
      </c>
      <c r="B7" s="209">
        <v>64</v>
      </c>
      <c r="C7" s="209">
        <v>77</v>
      </c>
      <c r="D7" s="209">
        <v>89</v>
      </c>
      <c r="E7" s="209">
        <v>102</v>
      </c>
      <c r="F7" s="209">
        <v>115</v>
      </c>
      <c r="G7" s="210"/>
      <c r="H7" s="209">
        <v>80</v>
      </c>
      <c r="I7" s="209">
        <v>90</v>
      </c>
      <c r="J7" s="209">
        <v>99</v>
      </c>
      <c r="K7" s="209">
        <v>108</v>
      </c>
      <c r="L7" s="209">
        <v>118</v>
      </c>
      <c r="M7" s="211"/>
      <c r="N7" s="209">
        <v>16</v>
      </c>
      <c r="O7" s="209">
        <v>19</v>
      </c>
      <c r="P7" s="209">
        <v>22</v>
      </c>
      <c r="Q7" s="209">
        <v>25</v>
      </c>
      <c r="R7" s="209">
        <v>29</v>
      </c>
      <c r="S7" s="212"/>
      <c r="U7" s="206"/>
      <c r="V7" s="206"/>
      <c r="W7" s="206"/>
      <c r="X7" s="206"/>
      <c r="Y7" s="206"/>
      <c r="Z7" s="206"/>
      <c r="AA7" s="206"/>
      <c r="AB7" s="206"/>
      <c r="AC7" s="206"/>
      <c r="AD7" s="206"/>
      <c r="AE7" s="206"/>
      <c r="AF7" s="206"/>
      <c r="AG7" s="206"/>
      <c r="AH7" s="206"/>
      <c r="AI7" s="206"/>
      <c r="AJ7" s="206"/>
      <c r="AK7" s="206"/>
      <c r="AL7" s="206"/>
    </row>
    <row r="8" spans="1:38">
      <c r="A8" s="131" t="s">
        <v>144</v>
      </c>
      <c r="B8" s="213"/>
      <c r="C8" s="209">
        <v>110</v>
      </c>
      <c r="D8" s="209">
        <v>126</v>
      </c>
      <c r="E8" s="209">
        <v>143</v>
      </c>
      <c r="F8" s="209">
        <v>161</v>
      </c>
      <c r="G8" s="214"/>
      <c r="H8" s="215"/>
      <c r="I8" s="209">
        <v>162</v>
      </c>
      <c r="J8" s="209">
        <v>183</v>
      </c>
      <c r="K8" s="209">
        <v>200</v>
      </c>
      <c r="L8" s="209">
        <v>216</v>
      </c>
      <c r="M8" s="216"/>
      <c r="N8" s="217"/>
      <c r="O8" s="209">
        <v>27</v>
      </c>
      <c r="P8" s="209">
        <v>32</v>
      </c>
      <c r="Q8" s="209">
        <v>36</v>
      </c>
      <c r="R8" s="209">
        <v>40</v>
      </c>
      <c r="S8" s="218"/>
      <c r="U8" s="206"/>
      <c r="V8" s="206"/>
      <c r="W8" s="206"/>
      <c r="X8" s="206"/>
      <c r="Y8" s="206"/>
      <c r="Z8" s="206"/>
      <c r="AA8" s="206"/>
      <c r="AB8" s="206"/>
      <c r="AC8" s="206"/>
      <c r="AD8" s="206"/>
      <c r="AE8" s="206"/>
      <c r="AF8" s="206"/>
      <c r="AG8" s="206"/>
      <c r="AH8" s="206"/>
      <c r="AI8" s="206"/>
      <c r="AJ8" s="206"/>
      <c r="AK8" s="206"/>
      <c r="AL8" s="206"/>
    </row>
    <row r="9" spans="1:38">
      <c r="A9" s="128"/>
      <c r="S9" s="129"/>
      <c r="U9" s="206"/>
      <c r="V9" s="206"/>
      <c r="W9" s="206"/>
      <c r="X9" s="206"/>
      <c r="Y9" s="206"/>
      <c r="Z9" s="206"/>
      <c r="AA9" s="206"/>
      <c r="AB9" s="206"/>
      <c r="AC9" s="206"/>
      <c r="AD9" s="206"/>
      <c r="AE9" s="206"/>
      <c r="AF9" s="206"/>
      <c r="AG9" s="206"/>
      <c r="AH9" s="206"/>
      <c r="AI9" s="206"/>
      <c r="AJ9" s="206"/>
      <c r="AK9" s="206"/>
      <c r="AL9" s="206"/>
    </row>
    <row r="10" spans="1:38">
      <c r="A10" s="128"/>
      <c r="S10" s="129"/>
      <c r="U10" s="206"/>
      <c r="V10" s="206"/>
      <c r="W10" s="206"/>
      <c r="X10" s="206"/>
      <c r="Y10" s="206"/>
      <c r="Z10" s="206"/>
      <c r="AA10" s="206"/>
      <c r="AB10" s="206"/>
      <c r="AC10" s="206"/>
      <c r="AD10" s="206"/>
      <c r="AE10" s="206"/>
      <c r="AF10" s="206"/>
      <c r="AG10" s="206"/>
      <c r="AH10" s="206"/>
      <c r="AI10" s="206"/>
      <c r="AJ10" s="206"/>
      <c r="AK10" s="206"/>
      <c r="AL10" s="206"/>
    </row>
    <row r="11" spans="1:38" ht="18">
      <c r="A11" s="335" t="s">
        <v>145</v>
      </c>
      <c r="B11" s="336"/>
      <c r="C11" s="336"/>
      <c r="D11" s="336"/>
      <c r="E11" s="336"/>
      <c r="F11" s="336"/>
      <c r="G11" s="336"/>
      <c r="H11" s="336"/>
      <c r="I11" s="336"/>
      <c r="J11" s="336"/>
      <c r="K11" s="336"/>
      <c r="L11" s="336"/>
      <c r="M11" s="336"/>
      <c r="N11" s="336"/>
      <c r="O11" s="336"/>
      <c r="P11" s="336"/>
      <c r="Q11" s="336"/>
      <c r="R11" s="336"/>
      <c r="S11" s="337"/>
      <c r="U11" s="206"/>
      <c r="V11" s="206"/>
      <c r="W11" s="206"/>
      <c r="X11" s="206"/>
      <c r="Y11" s="206"/>
      <c r="Z11" s="206"/>
      <c r="AA11" s="206"/>
      <c r="AB11" s="206"/>
      <c r="AC11" s="206"/>
      <c r="AD11" s="206"/>
      <c r="AE11" s="206"/>
      <c r="AF11" s="206"/>
      <c r="AG11" s="206"/>
      <c r="AH11" s="206"/>
      <c r="AI11" s="206"/>
      <c r="AJ11" s="206"/>
      <c r="AK11" s="206"/>
      <c r="AL11" s="206"/>
    </row>
    <row r="12" spans="1:38">
      <c r="A12" s="338"/>
      <c r="B12" s="331" t="s">
        <v>146</v>
      </c>
      <c r="C12" s="332"/>
      <c r="D12" s="332"/>
      <c r="E12" s="332"/>
      <c r="F12" s="332"/>
      <c r="G12" s="333"/>
      <c r="H12" s="331" t="s">
        <v>79</v>
      </c>
      <c r="I12" s="332"/>
      <c r="J12" s="332"/>
      <c r="K12" s="332"/>
      <c r="L12" s="332"/>
      <c r="M12" s="333"/>
      <c r="N12" s="339" t="s">
        <v>147</v>
      </c>
      <c r="O12" s="339"/>
      <c r="P12" s="339"/>
      <c r="Q12" s="339"/>
      <c r="R12" s="331"/>
      <c r="S12" s="340"/>
      <c r="U12" s="206"/>
      <c r="V12" s="206"/>
      <c r="W12" s="206"/>
      <c r="X12" s="206"/>
      <c r="Y12" s="206"/>
      <c r="Z12" s="206"/>
      <c r="AA12" s="206"/>
      <c r="AB12" s="206"/>
      <c r="AC12" s="206"/>
      <c r="AD12" s="206"/>
      <c r="AE12" s="206"/>
      <c r="AF12" s="206"/>
      <c r="AG12" s="206"/>
      <c r="AH12" s="206"/>
      <c r="AI12" s="206"/>
      <c r="AJ12" s="206"/>
      <c r="AK12" s="206"/>
      <c r="AL12" s="206"/>
    </row>
    <row r="13" spans="1:38">
      <c r="A13" s="338"/>
      <c r="B13" s="130" t="s">
        <v>138</v>
      </c>
      <c r="C13" s="130" t="s">
        <v>139</v>
      </c>
      <c r="D13" s="130" t="s">
        <v>140</v>
      </c>
      <c r="E13" s="130" t="s">
        <v>141</v>
      </c>
      <c r="F13" s="130" t="s">
        <v>157</v>
      </c>
      <c r="G13" s="130" t="s">
        <v>158</v>
      </c>
      <c r="H13" s="130" t="s">
        <v>138</v>
      </c>
      <c r="I13" s="130" t="s">
        <v>139</v>
      </c>
      <c r="J13" s="130" t="s">
        <v>140</v>
      </c>
      <c r="K13" s="130" t="s">
        <v>141</v>
      </c>
      <c r="L13" s="130" t="s">
        <v>157</v>
      </c>
      <c r="M13" s="130" t="s">
        <v>158</v>
      </c>
      <c r="N13" s="130" t="s">
        <v>138</v>
      </c>
      <c r="O13" s="130" t="s">
        <v>139</v>
      </c>
      <c r="P13" s="130" t="s">
        <v>140</v>
      </c>
      <c r="Q13" s="130" t="s">
        <v>141</v>
      </c>
      <c r="R13" s="130" t="s">
        <v>157</v>
      </c>
      <c r="S13" s="219" t="s">
        <v>158</v>
      </c>
      <c r="U13" s="206"/>
      <c r="V13" s="206"/>
      <c r="W13" s="206"/>
      <c r="X13" s="206"/>
      <c r="Y13" s="206"/>
      <c r="Z13" s="206"/>
      <c r="AA13" s="206"/>
      <c r="AB13" s="206"/>
      <c r="AC13" s="206"/>
      <c r="AD13" s="206"/>
      <c r="AE13" s="206"/>
      <c r="AF13" s="206"/>
      <c r="AG13" s="206"/>
      <c r="AH13" s="206"/>
      <c r="AI13" s="206"/>
      <c r="AJ13" s="206"/>
      <c r="AK13" s="206"/>
      <c r="AL13" s="206"/>
    </row>
    <row r="14" spans="1:38">
      <c r="A14" s="131" t="s">
        <v>143</v>
      </c>
      <c r="B14" s="209">
        <v>44</v>
      </c>
      <c r="C14" s="209">
        <v>53</v>
      </c>
      <c r="D14" s="209">
        <v>79</v>
      </c>
      <c r="E14" s="209">
        <v>86</v>
      </c>
      <c r="F14" s="209">
        <v>102</v>
      </c>
      <c r="G14" s="209">
        <v>102</v>
      </c>
      <c r="H14" s="209">
        <v>33</v>
      </c>
      <c r="I14" s="209">
        <v>37</v>
      </c>
      <c r="J14" s="209">
        <v>63</v>
      </c>
      <c r="K14" s="209">
        <v>64</v>
      </c>
      <c r="L14" s="209">
        <v>77</v>
      </c>
      <c r="M14" s="209">
        <v>77</v>
      </c>
      <c r="N14" s="209">
        <v>14</v>
      </c>
      <c r="O14" s="209">
        <v>15</v>
      </c>
      <c r="P14" s="209">
        <v>16</v>
      </c>
      <c r="Q14" s="209">
        <v>20</v>
      </c>
      <c r="R14" s="209">
        <v>29</v>
      </c>
      <c r="S14" s="209">
        <v>29</v>
      </c>
      <c r="U14" s="206"/>
      <c r="V14" s="206"/>
      <c r="W14" s="206"/>
      <c r="X14" s="206"/>
      <c r="Y14" s="206"/>
      <c r="Z14" s="206"/>
      <c r="AA14" s="206"/>
      <c r="AB14" s="206"/>
      <c r="AC14" s="206"/>
      <c r="AD14" s="206"/>
      <c r="AE14" s="206"/>
      <c r="AF14" s="206"/>
      <c r="AG14" s="206"/>
      <c r="AH14" s="206"/>
      <c r="AI14" s="206"/>
      <c r="AJ14" s="206"/>
      <c r="AK14" s="206"/>
      <c r="AL14" s="206"/>
    </row>
    <row r="15" spans="1:38">
      <c r="A15" s="131" t="s">
        <v>144</v>
      </c>
      <c r="B15" s="220"/>
      <c r="C15" s="209">
        <v>64</v>
      </c>
      <c r="D15" s="209">
        <v>95</v>
      </c>
      <c r="E15" s="209">
        <v>97</v>
      </c>
      <c r="F15" s="209">
        <v>117</v>
      </c>
      <c r="G15" s="209">
        <v>122</v>
      </c>
      <c r="H15" s="208"/>
      <c r="I15" s="209">
        <v>57</v>
      </c>
      <c r="J15" s="209">
        <v>97</v>
      </c>
      <c r="K15" s="209">
        <v>99</v>
      </c>
      <c r="L15" s="209">
        <v>119</v>
      </c>
      <c r="M15" s="209">
        <v>119</v>
      </c>
      <c r="N15" s="220"/>
      <c r="O15" s="209">
        <v>16</v>
      </c>
      <c r="P15" s="209">
        <v>19</v>
      </c>
      <c r="Q15" s="209">
        <v>20</v>
      </c>
      <c r="R15" s="209">
        <v>29</v>
      </c>
      <c r="S15" s="209">
        <v>30</v>
      </c>
      <c r="U15" s="206"/>
      <c r="V15" s="206"/>
      <c r="W15" s="206"/>
      <c r="X15" s="206"/>
      <c r="Y15" s="206"/>
      <c r="Z15" s="206"/>
      <c r="AA15" s="206"/>
      <c r="AB15" s="206"/>
      <c r="AC15" s="206"/>
      <c r="AD15" s="206"/>
      <c r="AE15" s="206"/>
      <c r="AF15" s="206"/>
      <c r="AG15" s="206"/>
      <c r="AH15" s="206"/>
      <c r="AI15" s="206"/>
      <c r="AJ15" s="206"/>
      <c r="AK15" s="206"/>
      <c r="AL15" s="206"/>
    </row>
    <row r="16" spans="1:38">
      <c r="A16" s="132"/>
      <c r="B16" s="351" t="s">
        <v>148</v>
      </c>
      <c r="C16" s="352"/>
      <c r="D16" s="352"/>
      <c r="E16" s="352"/>
      <c r="F16" s="352"/>
      <c r="G16" s="353"/>
      <c r="H16" s="354"/>
      <c r="I16" s="355"/>
      <c r="J16" s="355"/>
      <c r="K16" s="355"/>
      <c r="L16" s="355"/>
      <c r="M16" s="200"/>
      <c r="N16" s="339" t="s">
        <v>149</v>
      </c>
      <c r="O16" s="339"/>
      <c r="P16" s="339"/>
      <c r="Q16" s="339"/>
      <c r="R16" s="331"/>
      <c r="S16" s="339"/>
      <c r="U16" s="206"/>
      <c r="V16" s="206"/>
      <c r="W16" s="206"/>
      <c r="X16" s="206"/>
      <c r="Y16" s="206"/>
      <c r="Z16" s="206"/>
      <c r="AA16" s="206"/>
      <c r="AB16" s="206"/>
      <c r="AC16" s="206"/>
      <c r="AD16" s="206"/>
      <c r="AE16" s="206"/>
      <c r="AF16" s="206"/>
      <c r="AG16" s="206"/>
      <c r="AH16" s="206"/>
      <c r="AI16" s="206"/>
      <c r="AJ16" s="206"/>
      <c r="AK16" s="206"/>
      <c r="AL16" s="206"/>
    </row>
    <row r="17" spans="1:38">
      <c r="A17" s="131" t="s">
        <v>143</v>
      </c>
      <c r="B17" s="209">
        <v>37</v>
      </c>
      <c r="C17" s="209">
        <v>44</v>
      </c>
      <c r="D17" s="209">
        <v>72</v>
      </c>
      <c r="E17" s="209">
        <v>85</v>
      </c>
      <c r="F17" s="209">
        <v>94</v>
      </c>
      <c r="G17" s="209">
        <v>94</v>
      </c>
      <c r="H17" s="354"/>
      <c r="I17" s="356"/>
      <c r="J17" s="356"/>
      <c r="K17" s="356"/>
      <c r="L17" s="356"/>
      <c r="M17" s="201"/>
      <c r="N17" s="209">
        <v>13</v>
      </c>
      <c r="O17" s="209">
        <v>18</v>
      </c>
      <c r="P17" s="209">
        <v>27</v>
      </c>
      <c r="Q17" s="209">
        <v>37</v>
      </c>
      <c r="R17" s="209">
        <v>55</v>
      </c>
      <c r="S17" s="209">
        <v>55</v>
      </c>
      <c r="U17" s="206"/>
      <c r="V17" s="206"/>
      <c r="W17" s="206"/>
      <c r="X17" s="206"/>
      <c r="Y17" s="206"/>
      <c r="Z17" s="206"/>
      <c r="AA17" s="206"/>
      <c r="AB17" s="206"/>
      <c r="AC17" s="206"/>
      <c r="AD17" s="206"/>
      <c r="AE17" s="206"/>
      <c r="AF17" s="206"/>
      <c r="AG17" s="206"/>
      <c r="AH17" s="206"/>
      <c r="AI17" s="206"/>
      <c r="AJ17" s="206"/>
      <c r="AK17" s="206"/>
      <c r="AL17" s="206"/>
    </row>
    <row r="18" spans="1:38">
      <c r="A18" s="131" t="s">
        <v>144</v>
      </c>
      <c r="B18" s="221"/>
      <c r="C18" s="209">
        <v>59</v>
      </c>
      <c r="D18" s="209">
        <v>99</v>
      </c>
      <c r="E18" s="209">
        <v>114</v>
      </c>
      <c r="F18" s="209">
        <v>128</v>
      </c>
      <c r="G18" s="209">
        <v>133</v>
      </c>
      <c r="H18" s="357"/>
      <c r="I18" s="358"/>
      <c r="J18" s="358"/>
      <c r="K18" s="358"/>
      <c r="L18" s="358"/>
      <c r="M18" s="265"/>
      <c r="N18" s="222"/>
      <c r="O18" s="209">
        <v>18</v>
      </c>
      <c r="P18" s="209">
        <v>27</v>
      </c>
      <c r="Q18" s="209">
        <v>37</v>
      </c>
      <c r="R18" s="209">
        <v>55</v>
      </c>
      <c r="S18" s="209">
        <v>57</v>
      </c>
      <c r="U18" s="206"/>
      <c r="V18" s="206"/>
      <c r="W18" s="206"/>
      <c r="X18" s="206"/>
      <c r="Y18" s="206"/>
      <c r="Z18" s="206"/>
      <c r="AA18" s="206"/>
      <c r="AB18" s="206"/>
      <c r="AC18" s="206"/>
      <c r="AD18" s="206"/>
      <c r="AE18" s="206"/>
      <c r="AF18" s="206"/>
      <c r="AG18" s="206"/>
      <c r="AH18" s="206"/>
      <c r="AI18" s="206"/>
      <c r="AJ18" s="206"/>
      <c r="AK18" s="206"/>
      <c r="AL18" s="206"/>
    </row>
    <row r="19" spans="1:38">
      <c r="A19" s="133"/>
      <c r="B19" s="223"/>
      <c r="C19" s="223"/>
      <c r="D19" s="223"/>
      <c r="E19" s="223"/>
      <c r="F19" s="223"/>
      <c r="G19" s="223"/>
      <c r="H19" s="134"/>
      <c r="I19" s="134"/>
      <c r="J19" s="134"/>
      <c r="K19" s="134"/>
      <c r="L19" s="134"/>
      <c r="M19" s="134"/>
      <c r="N19" s="223"/>
      <c r="O19" s="223"/>
      <c r="P19" s="223"/>
      <c r="Q19" s="223"/>
      <c r="R19" s="223"/>
      <c r="S19" s="224"/>
      <c r="U19" s="206"/>
      <c r="V19" s="206"/>
      <c r="W19" s="206"/>
      <c r="X19" s="206"/>
      <c r="Y19" s="206"/>
      <c r="Z19" s="206"/>
      <c r="AA19" s="206"/>
      <c r="AB19" s="206"/>
      <c r="AC19" s="206"/>
      <c r="AD19" s="206"/>
      <c r="AE19" s="206"/>
      <c r="AF19" s="206"/>
      <c r="AG19" s="206"/>
      <c r="AH19" s="206"/>
      <c r="AI19" s="206"/>
      <c r="AJ19" s="206"/>
      <c r="AK19" s="206"/>
      <c r="AL19" s="206"/>
    </row>
    <row r="20" spans="1:38">
      <c r="A20" s="133"/>
      <c r="B20" s="223"/>
      <c r="C20" s="223"/>
      <c r="D20" s="223"/>
      <c r="E20" s="223"/>
      <c r="F20" s="223"/>
      <c r="G20" s="223"/>
      <c r="H20" s="134"/>
      <c r="I20" s="134"/>
      <c r="J20" s="134"/>
      <c r="K20" s="134"/>
      <c r="L20" s="134"/>
      <c r="M20" s="134"/>
      <c r="N20" s="223"/>
      <c r="O20" s="223"/>
      <c r="P20" s="223"/>
      <c r="Q20" s="223"/>
      <c r="R20" s="223"/>
      <c r="S20" s="224"/>
      <c r="U20" s="206"/>
      <c r="V20" s="206"/>
      <c r="W20" s="206"/>
      <c r="X20" s="206"/>
      <c r="Y20" s="206"/>
      <c r="Z20" s="206"/>
      <c r="AA20" s="206"/>
      <c r="AB20" s="206"/>
      <c r="AC20" s="206"/>
      <c r="AD20" s="206"/>
      <c r="AE20" s="206"/>
      <c r="AF20" s="206"/>
      <c r="AG20" s="206"/>
      <c r="AH20" s="206"/>
      <c r="AI20" s="206"/>
      <c r="AJ20" s="206"/>
      <c r="AK20" s="206"/>
      <c r="AL20" s="206"/>
    </row>
    <row r="21" spans="1:38" ht="18">
      <c r="A21" s="335" t="s">
        <v>150</v>
      </c>
      <c r="B21" s="336"/>
      <c r="C21" s="336"/>
      <c r="D21" s="336"/>
      <c r="E21" s="336"/>
      <c r="F21" s="336"/>
      <c r="G21" s="336"/>
      <c r="H21" s="336"/>
      <c r="I21" s="336"/>
      <c r="J21" s="336"/>
      <c r="K21" s="336"/>
      <c r="L21" s="336"/>
      <c r="M21" s="336"/>
      <c r="N21" s="336"/>
      <c r="O21" s="336"/>
      <c r="P21" s="336"/>
      <c r="Q21" s="336"/>
      <c r="R21" s="336"/>
      <c r="S21" s="337"/>
      <c r="U21" s="206"/>
      <c r="V21" s="206"/>
      <c r="W21" s="206"/>
      <c r="X21" s="206"/>
      <c r="Y21" s="206"/>
      <c r="Z21" s="206"/>
      <c r="AA21" s="206"/>
      <c r="AB21" s="206"/>
      <c r="AC21" s="206"/>
      <c r="AD21" s="206"/>
      <c r="AE21" s="206"/>
      <c r="AF21" s="206"/>
      <c r="AG21" s="206"/>
      <c r="AH21" s="206"/>
      <c r="AI21" s="206"/>
      <c r="AJ21" s="206"/>
      <c r="AK21" s="206"/>
      <c r="AL21" s="206"/>
    </row>
    <row r="22" spans="1:38">
      <c r="A22" s="338"/>
      <c r="B22" s="339" t="s">
        <v>77</v>
      </c>
      <c r="C22" s="339"/>
      <c r="D22" s="339"/>
      <c r="E22" s="339"/>
      <c r="F22" s="339"/>
      <c r="G22" s="339"/>
      <c r="H22" s="332" t="s">
        <v>79</v>
      </c>
      <c r="I22" s="332"/>
      <c r="J22" s="332"/>
      <c r="K22" s="332"/>
      <c r="L22" s="332"/>
      <c r="M22" s="333"/>
      <c r="N22" s="339" t="s">
        <v>78</v>
      </c>
      <c r="O22" s="339"/>
      <c r="P22" s="339"/>
      <c r="Q22" s="339"/>
      <c r="R22" s="331"/>
      <c r="S22" s="340"/>
      <c r="U22" s="206"/>
      <c r="V22" s="206"/>
      <c r="W22" s="206"/>
      <c r="X22" s="206"/>
      <c r="Y22" s="206"/>
      <c r="Z22" s="206"/>
      <c r="AA22" s="206"/>
      <c r="AB22" s="206"/>
      <c r="AC22" s="206"/>
      <c r="AD22" s="206"/>
      <c r="AE22" s="206"/>
      <c r="AF22" s="206"/>
      <c r="AG22" s="206"/>
      <c r="AH22" s="206"/>
      <c r="AI22" s="206"/>
      <c r="AJ22" s="206"/>
      <c r="AK22" s="206"/>
      <c r="AL22" s="206"/>
    </row>
    <row r="23" spans="1:38">
      <c r="A23" s="338"/>
      <c r="B23" s="186" t="s">
        <v>138</v>
      </c>
      <c r="C23" s="186" t="s">
        <v>139</v>
      </c>
      <c r="D23" s="186" t="s">
        <v>140</v>
      </c>
      <c r="E23" s="186" t="s">
        <v>141</v>
      </c>
      <c r="F23" s="186" t="s">
        <v>142</v>
      </c>
      <c r="G23" s="225"/>
      <c r="H23" s="130" t="s">
        <v>138</v>
      </c>
      <c r="I23" s="130" t="s">
        <v>139</v>
      </c>
      <c r="J23" s="130" t="s">
        <v>140</v>
      </c>
      <c r="K23" s="130" t="s">
        <v>141</v>
      </c>
      <c r="L23" s="130" t="s">
        <v>142</v>
      </c>
      <c r="M23" s="226"/>
      <c r="N23" s="130" t="s">
        <v>138</v>
      </c>
      <c r="O23" s="130" t="s">
        <v>139</v>
      </c>
      <c r="P23" s="130" t="s">
        <v>140</v>
      </c>
      <c r="Q23" s="130" t="s">
        <v>141</v>
      </c>
      <c r="R23" s="130" t="s">
        <v>142</v>
      </c>
      <c r="S23" s="192"/>
      <c r="U23" s="206"/>
      <c r="V23" s="206"/>
      <c r="W23" s="206"/>
      <c r="X23" s="206"/>
      <c r="Y23" s="206"/>
      <c r="Z23" s="206"/>
      <c r="AA23" s="206"/>
      <c r="AB23" s="206"/>
      <c r="AC23" s="206"/>
      <c r="AD23" s="206"/>
      <c r="AE23" s="206"/>
      <c r="AF23" s="206"/>
      <c r="AG23" s="206"/>
      <c r="AH23" s="206"/>
      <c r="AI23" s="206"/>
      <c r="AJ23" s="206"/>
      <c r="AK23" s="206"/>
      <c r="AL23" s="206"/>
    </row>
    <row r="24" spans="1:38">
      <c r="A24" s="131" t="s">
        <v>143</v>
      </c>
      <c r="B24" s="209">
        <v>37</v>
      </c>
      <c r="C24" s="209">
        <v>46</v>
      </c>
      <c r="D24" s="209">
        <v>56</v>
      </c>
      <c r="E24" s="209">
        <v>66</v>
      </c>
      <c r="F24" s="209">
        <v>75</v>
      </c>
      <c r="G24" s="227"/>
      <c r="H24" s="209">
        <v>28</v>
      </c>
      <c r="I24" s="209">
        <v>34</v>
      </c>
      <c r="J24" s="209">
        <v>38</v>
      </c>
      <c r="K24" s="209">
        <v>45</v>
      </c>
      <c r="L24" s="209">
        <v>51</v>
      </c>
      <c r="M24" s="228"/>
      <c r="N24" s="209">
        <v>9</v>
      </c>
      <c r="O24" s="209">
        <v>12</v>
      </c>
      <c r="P24" s="209">
        <v>14</v>
      </c>
      <c r="Q24" s="209">
        <v>16</v>
      </c>
      <c r="R24" s="209">
        <v>19</v>
      </c>
      <c r="S24" s="212"/>
      <c r="U24" s="206"/>
      <c r="V24" s="206"/>
      <c r="W24" s="206"/>
      <c r="X24" s="206"/>
      <c r="Y24" s="206"/>
      <c r="Z24" s="206"/>
      <c r="AA24" s="206"/>
      <c r="AB24" s="206"/>
      <c r="AC24" s="206"/>
      <c r="AD24" s="206"/>
      <c r="AE24" s="206"/>
      <c r="AF24" s="206"/>
      <c r="AG24" s="206"/>
      <c r="AH24" s="206"/>
      <c r="AI24" s="206"/>
      <c r="AJ24" s="206"/>
      <c r="AK24" s="206"/>
      <c r="AL24" s="206"/>
    </row>
    <row r="25" spans="1:38">
      <c r="A25" s="131" t="s">
        <v>144</v>
      </c>
      <c r="B25" s="229"/>
      <c r="C25" s="209">
        <v>67</v>
      </c>
      <c r="D25" s="209">
        <v>81</v>
      </c>
      <c r="E25" s="209">
        <v>94</v>
      </c>
      <c r="F25" s="209">
        <v>110</v>
      </c>
      <c r="G25" s="230"/>
      <c r="H25" s="231"/>
      <c r="I25" s="209">
        <v>62</v>
      </c>
      <c r="J25" s="209">
        <v>72</v>
      </c>
      <c r="K25" s="209">
        <v>83</v>
      </c>
      <c r="L25" s="209">
        <v>93</v>
      </c>
      <c r="M25" s="232"/>
      <c r="N25" s="231"/>
      <c r="O25" s="209">
        <v>17</v>
      </c>
      <c r="P25" s="209">
        <v>20</v>
      </c>
      <c r="Q25" s="209">
        <v>23</v>
      </c>
      <c r="R25" s="209">
        <v>28</v>
      </c>
      <c r="S25" s="218"/>
      <c r="U25" s="206"/>
      <c r="V25" s="206"/>
      <c r="W25" s="206"/>
      <c r="X25" s="206"/>
      <c r="Y25" s="206"/>
      <c r="Z25" s="206"/>
      <c r="AA25" s="206"/>
      <c r="AB25" s="206"/>
      <c r="AC25" s="206"/>
      <c r="AD25" s="206"/>
      <c r="AE25" s="206"/>
      <c r="AF25" s="206"/>
      <c r="AG25" s="206"/>
      <c r="AH25" s="206"/>
      <c r="AI25" s="206"/>
      <c r="AJ25" s="206"/>
      <c r="AK25" s="206"/>
      <c r="AL25" s="206"/>
    </row>
    <row r="26" spans="1:38">
      <c r="A26" s="128"/>
      <c r="S26" s="129"/>
      <c r="U26" s="206"/>
      <c r="V26" s="206"/>
      <c r="W26" s="206"/>
      <c r="X26" s="206"/>
      <c r="Y26" s="206"/>
      <c r="Z26" s="206"/>
      <c r="AA26" s="206"/>
      <c r="AB26" s="206"/>
      <c r="AC26" s="206"/>
      <c r="AD26" s="206"/>
      <c r="AE26" s="206"/>
      <c r="AF26" s="206"/>
      <c r="AG26" s="206"/>
      <c r="AH26" s="206"/>
      <c r="AI26" s="206"/>
      <c r="AJ26" s="206"/>
      <c r="AK26" s="206"/>
      <c r="AL26" s="206"/>
    </row>
    <row r="27" spans="1:38" ht="18">
      <c r="A27" s="335" t="s">
        <v>159</v>
      </c>
      <c r="B27" s="336"/>
      <c r="C27" s="336"/>
      <c r="D27" s="336"/>
      <c r="E27" s="336"/>
      <c r="F27" s="336"/>
      <c r="G27" s="336"/>
      <c r="H27" s="336"/>
      <c r="I27" s="336"/>
      <c r="J27" s="336"/>
      <c r="K27" s="336"/>
      <c r="L27" s="336"/>
      <c r="M27" s="336"/>
      <c r="N27" s="336"/>
      <c r="O27" s="336"/>
      <c r="P27" s="336"/>
      <c r="Q27" s="336"/>
      <c r="R27" s="336"/>
      <c r="S27" s="337"/>
      <c r="U27" s="206"/>
      <c r="V27" s="206"/>
      <c r="W27" s="206"/>
      <c r="X27" s="206"/>
      <c r="Y27" s="206"/>
      <c r="Z27" s="206"/>
      <c r="AA27" s="206"/>
      <c r="AB27" s="206"/>
      <c r="AC27" s="206"/>
      <c r="AD27" s="206"/>
      <c r="AE27" s="206"/>
      <c r="AF27" s="206"/>
      <c r="AG27" s="206"/>
      <c r="AH27" s="206"/>
      <c r="AI27" s="206"/>
      <c r="AJ27" s="206"/>
      <c r="AK27" s="206"/>
      <c r="AL27" s="206"/>
    </row>
    <row r="28" spans="1:38">
      <c r="A28" s="338"/>
      <c r="B28" s="339" t="s">
        <v>77</v>
      </c>
      <c r="C28" s="339"/>
      <c r="D28" s="339"/>
      <c r="E28" s="339"/>
      <c r="F28" s="339"/>
      <c r="G28" s="339"/>
      <c r="H28" s="332" t="s">
        <v>79</v>
      </c>
      <c r="I28" s="332"/>
      <c r="J28" s="332"/>
      <c r="K28" s="332"/>
      <c r="L28" s="332"/>
      <c r="M28" s="333"/>
      <c r="N28" s="339" t="s">
        <v>78</v>
      </c>
      <c r="O28" s="339"/>
      <c r="P28" s="339"/>
      <c r="Q28" s="339"/>
      <c r="R28" s="331"/>
      <c r="S28" s="340"/>
      <c r="U28" s="206"/>
      <c r="V28" s="206"/>
      <c r="W28" s="206"/>
      <c r="X28" s="206"/>
      <c r="Y28" s="206"/>
      <c r="Z28" s="206"/>
      <c r="AA28" s="206"/>
      <c r="AB28" s="206"/>
      <c r="AC28" s="206"/>
      <c r="AD28" s="206"/>
      <c r="AE28" s="206"/>
      <c r="AF28" s="206"/>
      <c r="AG28" s="206"/>
      <c r="AH28" s="206"/>
      <c r="AI28" s="206"/>
      <c r="AJ28" s="206"/>
      <c r="AK28" s="206"/>
      <c r="AL28" s="206"/>
    </row>
    <row r="29" spans="1:38">
      <c r="A29" s="338"/>
      <c r="B29" s="186" t="s">
        <v>138</v>
      </c>
      <c r="C29" s="186" t="s">
        <v>139</v>
      </c>
      <c r="D29" s="186" t="s">
        <v>140</v>
      </c>
      <c r="E29" s="186" t="s">
        <v>141</v>
      </c>
      <c r="F29" s="186" t="s">
        <v>142</v>
      </c>
      <c r="G29" s="225"/>
      <c r="H29" s="130" t="s">
        <v>138</v>
      </c>
      <c r="I29" s="130" t="s">
        <v>139</v>
      </c>
      <c r="J29" s="130" t="s">
        <v>140</v>
      </c>
      <c r="K29" s="130" t="s">
        <v>141</v>
      </c>
      <c r="L29" s="130" t="s">
        <v>142</v>
      </c>
      <c r="M29" s="226"/>
      <c r="N29" s="130" t="s">
        <v>138</v>
      </c>
      <c r="O29" s="130" t="s">
        <v>139</v>
      </c>
      <c r="P29" s="130" t="s">
        <v>140</v>
      </c>
      <c r="Q29" s="130" t="s">
        <v>141</v>
      </c>
      <c r="R29" s="130" t="s">
        <v>142</v>
      </c>
      <c r="S29" s="192"/>
      <c r="U29" s="206"/>
      <c r="V29" s="206"/>
      <c r="W29" s="206"/>
      <c r="X29" s="206"/>
      <c r="Y29" s="206"/>
      <c r="Z29" s="206"/>
      <c r="AA29" s="206"/>
      <c r="AB29" s="206"/>
      <c r="AC29" s="206"/>
      <c r="AD29" s="206"/>
      <c r="AE29" s="206"/>
      <c r="AF29" s="206"/>
      <c r="AG29" s="206"/>
      <c r="AH29" s="206"/>
      <c r="AI29" s="206"/>
      <c r="AJ29" s="206"/>
      <c r="AK29" s="206"/>
      <c r="AL29" s="206"/>
    </row>
    <row r="30" spans="1:38">
      <c r="A30" s="131" t="s">
        <v>143</v>
      </c>
      <c r="B30" s="209">
        <v>67</v>
      </c>
      <c r="C30" s="209">
        <v>85</v>
      </c>
      <c r="D30" s="209">
        <v>112</v>
      </c>
      <c r="E30" s="209">
        <v>120</v>
      </c>
      <c r="F30" s="209">
        <v>123</v>
      </c>
      <c r="G30" s="227"/>
      <c r="H30" s="209">
        <v>18</v>
      </c>
      <c r="I30" s="209">
        <v>24</v>
      </c>
      <c r="J30" s="209">
        <v>31</v>
      </c>
      <c r="K30" s="209">
        <v>33</v>
      </c>
      <c r="L30" s="209">
        <v>34</v>
      </c>
      <c r="M30" s="228"/>
      <c r="N30" s="209">
        <v>13</v>
      </c>
      <c r="O30" s="209">
        <v>17</v>
      </c>
      <c r="P30" s="209">
        <v>22</v>
      </c>
      <c r="Q30" s="209">
        <v>24</v>
      </c>
      <c r="R30" s="209">
        <v>24</v>
      </c>
      <c r="S30" s="212"/>
      <c r="U30" s="206"/>
      <c r="V30" s="206"/>
      <c r="W30" s="206"/>
      <c r="X30" s="206"/>
      <c r="Y30" s="206"/>
      <c r="Z30" s="206"/>
      <c r="AA30" s="206"/>
      <c r="AB30" s="206"/>
      <c r="AC30" s="206"/>
      <c r="AD30" s="206"/>
      <c r="AE30" s="206"/>
      <c r="AF30" s="206"/>
      <c r="AG30" s="206"/>
      <c r="AH30" s="206"/>
      <c r="AI30" s="206"/>
      <c r="AJ30" s="206"/>
      <c r="AK30" s="206"/>
      <c r="AL30" s="206"/>
    </row>
    <row r="31" spans="1:38">
      <c r="A31" s="131" t="s">
        <v>144</v>
      </c>
      <c r="B31" s="229"/>
      <c r="C31" s="209">
        <v>101</v>
      </c>
      <c r="D31" s="209">
        <v>125</v>
      </c>
      <c r="E31" s="209">
        <v>131</v>
      </c>
      <c r="F31" s="209">
        <v>139</v>
      </c>
      <c r="G31" s="230"/>
      <c r="H31" s="231"/>
      <c r="I31" s="209">
        <v>28</v>
      </c>
      <c r="J31" s="209">
        <v>35</v>
      </c>
      <c r="K31" s="209">
        <v>36</v>
      </c>
      <c r="L31" s="209">
        <v>38</v>
      </c>
      <c r="M31" s="232"/>
      <c r="N31" s="231"/>
      <c r="O31" s="209">
        <v>20</v>
      </c>
      <c r="P31" s="209">
        <v>25</v>
      </c>
      <c r="Q31" s="209">
        <v>26</v>
      </c>
      <c r="R31" s="209">
        <v>27</v>
      </c>
      <c r="S31" s="218"/>
      <c r="U31" s="206"/>
      <c r="V31" s="206"/>
      <c r="W31" s="206"/>
      <c r="X31" s="206"/>
      <c r="Y31" s="206"/>
      <c r="Z31" s="206"/>
      <c r="AA31" s="206"/>
      <c r="AB31" s="206"/>
      <c r="AC31" s="206"/>
      <c r="AD31" s="206"/>
      <c r="AE31" s="206"/>
      <c r="AF31" s="206"/>
      <c r="AG31" s="206"/>
      <c r="AH31" s="206"/>
      <c r="AI31" s="206"/>
      <c r="AJ31" s="206"/>
      <c r="AK31" s="206"/>
      <c r="AL31" s="206"/>
    </row>
    <row r="32" spans="1:38">
      <c r="A32" s="128"/>
      <c r="S32" s="129"/>
      <c r="U32" s="206"/>
      <c r="V32" s="206"/>
      <c r="W32" s="206"/>
      <c r="X32" s="206"/>
      <c r="Y32" s="206"/>
      <c r="Z32" s="206"/>
      <c r="AA32" s="206"/>
      <c r="AB32" s="206"/>
      <c r="AC32" s="206"/>
      <c r="AD32" s="206"/>
      <c r="AE32" s="206"/>
      <c r="AF32" s="206"/>
      <c r="AG32" s="206"/>
      <c r="AH32" s="206"/>
      <c r="AI32" s="206"/>
      <c r="AJ32" s="206"/>
      <c r="AK32" s="206"/>
      <c r="AL32" s="206"/>
    </row>
    <row r="33" spans="1:38" ht="18">
      <c r="A33" s="326" t="s">
        <v>151</v>
      </c>
      <c r="B33" s="327"/>
      <c r="C33" s="327"/>
      <c r="D33" s="327"/>
      <c r="E33" s="327"/>
      <c r="F33" s="327"/>
      <c r="G33" s="327"/>
      <c r="H33" s="327"/>
      <c r="I33" s="327"/>
      <c r="J33" s="327"/>
      <c r="K33" s="327"/>
      <c r="L33" s="327"/>
      <c r="M33" s="327"/>
      <c r="N33" s="327"/>
      <c r="O33" s="327"/>
      <c r="P33" s="327"/>
      <c r="Q33" s="327"/>
      <c r="R33" s="327"/>
      <c r="S33" s="328"/>
      <c r="U33" s="206"/>
      <c r="V33" s="206"/>
      <c r="W33" s="206"/>
      <c r="X33" s="206"/>
      <c r="Y33" s="206"/>
      <c r="Z33" s="206"/>
      <c r="AA33" s="206"/>
      <c r="AB33" s="206"/>
      <c r="AC33" s="206"/>
      <c r="AD33" s="206"/>
      <c r="AE33" s="206"/>
      <c r="AF33" s="206"/>
      <c r="AG33" s="206"/>
      <c r="AH33" s="206"/>
      <c r="AI33" s="206"/>
      <c r="AJ33" s="206"/>
      <c r="AK33" s="206"/>
      <c r="AL33" s="206"/>
    </row>
    <row r="34" spans="1:38">
      <c r="A34" s="338"/>
      <c r="B34" s="331" t="s">
        <v>146</v>
      </c>
      <c r="C34" s="332"/>
      <c r="D34" s="332"/>
      <c r="E34" s="332"/>
      <c r="F34" s="332"/>
      <c r="G34" s="333"/>
      <c r="H34" s="331" t="s">
        <v>79</v>
      </c>
      <c r="I34" s="332"/>
      <c r="J34" s="332"/>
      <c r="K34" s="332"/>
      <c r="L34" s="332"/>
      <c r="M34" s="333"/>
      <c r="N34" s="339" t="s">
        <v>147</v>
      </c>
      <c r="O34" s="339"/>
      <c r="P34" s="339"/>
      <c r="Q34" s="339"/>
      <c r="R34" s="331"/>
      <c r="S34" s="340"/>
      <c r="U34" s="206"/>
      <c r="V34" s="206"/>
      <c r="W34" s="206"/>
      <c r="X34" s="206"/>
      <c r="Y34" s="206"/>
      <c r="Z34" s="206"/>
      <c r="AA34" s="206"/>
      <c r="AB34" s="206"/>
      <c r="AC34" s="206"/>
      <c r="AD34" s="206"/>
      <c r="AE34" s="206"/>
      <c r="AF34" s="206"/>
      <c r="AG34" s="206"/>
      <c r="AH34" s="206"/>
      <c r="AI34" s="206"/>
      <c r="AJ34" s="206"/>
      <c r="AK34" s="206"/>
      <c r="AL34" s="206"/>
    </row>
    <row r="35" spans="1:38">
      <c r="A35" s="338"/>
      <c r="B35" s="130" t="s">
        <v>138</v>
      </c>
      <c r="C35" s="130" t="s">
        <v>139</v>
      </c>
      <c r="D35" s="130" t="s">
        <v>140</v>
      </c>
      <c r="E35" s="130" t="s">
        <v>141</v>
      </c>
      <c r="F35" s="130" t="s">
        <v>157</v>
      </c>
      <c r="G35" s="130" t="s">
        <v>158</v>
      </c>
      <c r="H35" s="130" t="s">
        <v>138</v>
      </c>
      <c r="I35" s="130" t="s">
        <v>139</v>
      </c>
      <c r="J35" s="130" t="s">
        <v>140</v>
      </c>
      <c r="K35" s="130" t="s">
        <v>141</v>
      </c>
      <c r="L35" s="130" t="s">
        <v>157</v>
      </c>
      <c r="M35" s="130" t="s">
        <v>158</v>
      </c>
      <c r="N35" s="130" t="s">
        <v>138</v>
      </c>
      <c r="O35" s="130" t="s">
        <v>139</v>
      </c>
      <c r="P35" s="130" t="s">
        <v>140</v>
      </c>
      <c r="Q35" s="130" t="s">
        <v>141</v>
      </c>
      <c r="R35" s="130" t="s">
        <v>157</v>
      </c>
      <c r="S35" s="185" t="s">
        <v>158</v>
      </c>
      <c r="U35" s="206"/>
      <c r="V35" s="206"/>
      <c r="W35" s="206"/>
      <c r="X35" s="206"/>
      <c r="Y35" s="206"/>
      <c r="Z35" s="206"/>
      <c r="AA35" s="206"/>
      <c r="AB35" s="206"/>
      <c r="AC35" s="206"/>
      <c r="AD35" s="206"/>
      <c r="AE35" s="206"/>
      <c r="AF35" s="206"/>
      <c r="AG35" s="206"/>
      <c r="AH35" s="206"/>
      <c r="AI35" s="206"/>
      <c r="AJ35" s="206"/>
      <c r="AK35" s="206"/>
      <c r="AL35" s="206"/>
    </row>
    <row r="36" spans="1:38">
      <c r="A36" s="131" t="s">
        <v>143</v>
      </c>
      <c r="B36" s="209">
        <v>51</v>
      </c>
      <c r="C36" s="209">
        <v>65</v>
      </c>
      <c r="D36" s="209">
        <v>87</v>
      </c>
      <c r="E36" s="209">
        <v>102</v>
      </c>
      <c r="F36" s="209">
        <v>121</v>
      </c>
      <c r="G36" s="209">
        <v>121</v>
      </c>
      <c r="H36" s="209">
        <v>29</v>
      </c>
      <c r="I36" s="209">
        <v>44</v>
      </c>
      <c r="J36" s="209">
        <v>66</v>
      </c>
      <c r="K36" s="209">
        <v>85</v>
      </c>
      <c r="L36" s="209">
        <v>103</v>
      </c>
      <c r="M36" s="209">
        <v>103</v>
      </c>
      <c r="N36" s="209">
        <v>9</v>
      </c>
      <c r="O36" s="209">
        <v>13</v>
      </c>
      <c r="P36" s="209">
        <v>21</v>
      </c>
      <c r="Q36" s="209">
        <v>26</v>
      </c>
      <c r="R36" s="209">
        <v>32</v>
      </c>
      <c r="S36" s="209">
        <v>32</v>
      </c>
      <c r="U36" s="206"/>
      <c r="V36" s="206"/>
      <c r="W36" s="206"/>
      <c r="X36" s="206"/>
      <c r="Y36" s="206"/>
      <c r="Z36" s="206"/>
      <c r="AA36" s="206"/>
      <c r="AB36" s="206"/>
      <c r="AC36" s="206"/>
      <c r="AD36" s="206"/>
      <c r="AE36" s="206"/>
      <c r="AF36" s="206"/>
      <c r="AG36" s="206"/>
      <c r="AH36" s="206"/>
      <c r="AI36" s="206"/>
      <c r="AJ36" s="206"/>
      <c r="AK36" s="206"/>
      <c r="AL36" s="206"/>
    </row>
    <row r="37" spans="1:38">
      <c r="A37" s="131" t="s">
        <v>144</v>
      </c>
      <c r="B37" s="233"/>
      <c r="C37" s="209">
        <v>76</v>
      </c>
      <c r="D37" s="209">
        <v>106</v>
      </c>
      <c r="E37" s="209">
        <v>116</v>
      </c>
      <c r="F37" s="209">
        <v>142</v>
      </c>
      <c r="G37" s="209">
        <v>152</v>
      </c>
      <c r="H37" s="233"/>
      <c r="I37" s="209">
        <v>47</v>
      </c>
      <c r="J37" s="209">
        <v>81</v>
      </c>
      <c r="K37" s="209">
        <v>91</v>
      </c>
      <c r="L37" s="209">
        <v>114</v>
      </c>
      <c r="M37" s="209">
        <v>124</v>
      </c>
      <c r="N37" s="234"/>
      <c r="O37" s="209">
        <v>16</v>
      </c>
      <c r="P37" s="209">
        <v>26</v>
      </c>
      <c r="Q37" s="209">
        <v>29</v>
      </c>
      <c r="R37" s="209">
        <v>38</v>
      </c>
      <c r="S37" s="209">
        <v>41</v>
      </c>
      <c r="U37" s="206"/>
      <c r="V37" s="206"/>
      <c r="W37" s="206"/>
      <c r="X37" s="206"/>
      <c r="Y37" s="206"/>
      <c r="Z37" s="206"/>
      <c r="AA37" s="206"/>
      <c r="AB37" s="206"/>
      <c r="AC37" s="206"/>
      <c r="AD37" s="206"/>
      <c r="AE37" s="206"/>
      <c r="AF37" s="206"/>
      <c r="AG37" s="206"/>
      <c r="AH37" s="206"/>
      <c r="AI37" s="206"/>
      <c r="AJ37" s="206"/>
      <c r="AK37" s="206"/>
      <c r="AL37" s="206"/>
    </row>
    <row r="38" spans="1:38">
      <c r="A38" s="135"/>
      <c r="B38" s="339" t="s">
        <v>148</v>
      </c>
      <c r="C38" s="339"/>
      <c r="D38" s="339"/>
      <c r="E38" s="339"/>
      <c r="F38" s="339"/>
      <c r="G38" s="339"/>
      <c r="H38" s="346"/>
      <c r="I38" s="347"/>
      <c r="J38" s="347"/>
      <c r="K38" s="347"/>
      <c r="L38" s="347"/>
      <c r="M38" s="202"/>
      <c r="N38" s="339" t="s">
        <v>149</v>
      </c>
      <c r="O38" s="339"/>
      <c r="P38" s="339"/>
      <c r="Q38" s="339"/>
      <c r="R38" s="331"/>
      <c r="S38" s="339"/>
      <c r="U38" s="206"/>
      <c r="V38" s="206"/>
      <c r="W38" s="206"/>
      <c r="X38" s="206"/>
      <c r="Y38" s="206"/>
      <c r="Z38" s="206"/>
      <c r="AA38" s="206"/>
      <c r="AB38" s="206"/>
      <c r="AC38" s="206"/>
      <c r="AD38" s="206"/>
      <c r="AE38" s="206"/>
      <c r="AF38" s="206"/>
      <c r="AG38" s="206"/>
      <c r="AH38" s="206"/>
      <c r="AI38" s="206"/>
      <c r="AJ38" s="206"/>
      <c r="AK38" s="206"/>
      <c r="AL38" s="206"/>
    </row>
    <row r="39" spans="1:38">
      <c r="A39" s="131" t="s">
        <v>143</v>
      </c>
      <c r="B39" s="209">
        <v>67</v>
      </c>
      <c r="C39" s="209">
        <v>101</v>
      </c>
      <c r="D39" s="209">
        <v>151</v>
      </c>
      <c r="E39" s="209">
        <v>199</v>
      </c>
      <c r="F39" s="209">
        <v>235</v>
      </c>
      <c r="G39" s="209">
        <v>235</v>
      </c>
      <c r="H39" s="348"/>
      <c r="I39" s="346"/>
      <c r="J39" s="346"/>
      <c r="K39" s="346"/>
      <c r="L39" s="346"/>
      <c r="M39" s="203"/>
      <c r="N39" s="209">
        <v>24</v>
      </c>
      <c r="O39" s="209">
        <v>37</v>
      </c>
      <c r="P39" s="209">
        <v>55</v>
      </c>
      <c r="Q39" s="209">
        <v>71</v>
      </c>
      <c r="R39" s="209">
        <v>86</v>
      </c>
      <c r="S39" s="209">
        <v>86</v>
      </c>
      <c r="U39" s="206"/>
      <c r="V39" s="206"/>
      <c r="W39" s="206"/>
      <c r="X39" s="206"/>
      <c r="Y39" s="206"/>
      <c r="Z39" s="206"/>
      <c r="AA39" s="206"/>
      <c r="AB39" s="206"/>
      <c r="AC39" s="206"/>
      <c r="AD39" s="206"/>
      <c r="AE39" s="206"/>
      <c r="AF39" s="206"/>
      <c r="AG39" s="206"/>
      <c r="AH39" s="206"/>
      <c r="AI39" s="206"/>
      <c r="AJ39" s="206"/>
      <c r="AK39" s="206"/>
      <c r="AL39" s="206"/>
    </row>
    <row r="40" spans="1:38">
      <c r="A40" s="131" t="s">
        <v>144</v>
      </c>
      <c r="B40" s="213"/>
      <c r="C40" s="209">
        <v>128</v>
      </c>
      <c r="D40" s="209">
        <v>220</v>
      </c>
      <c r="E40" s="209">
        <v>249</v>
      </c>
      <c r="F40" s="209">
        <v>312</v>
      </c>
      <c r="G40" s="209">
        <v>339</v>
      </c>
      <c r="H40" s="349"/>
      <c r="I40" s="350"/>
      <c r="J40" s="350"/>
      <c r="K40" s="350"/>
      <c r="L40" s="350"/>
      <c r="M40" s="267"/>
      <c r="N40" s="235"/>
      <c r="O40" s="209">
        <v>39</v>
      </c>
      <c r="P40" s="209">
        <v>66</v>
      </c>
      <c r="Q40" s="209">
        <v>75</v>
      </c>
      <c r="R40" s="209">
        <v>94</v>
      </c>
      <c r="S40" s="209">
        <v>102</v>
      </c>
      <c r="U40" s="206"/>
      <c r="V40" s="206"/>
      <c r="W40" s="206"/>
      <c r="X40" s="206"/>
      <c r="Y40" s="206"/>
      <c r="Z40" s="206"/>
      <c r="AA40" s="206"/>
      <c r="AB40" s="206"/>
      <c r="AC40" s="206"/>
      <c r="AD40" s="206"/>
      <c r="AE40" s="206"/>
      <c r="AF40" s="206"/>
      <c r="AG40" s="206"/>
      <c r="AH40" s="206"/>
      <c r="AI40" s="206"/>
      <c r="AJ40" s="206"/>
      <c r="AK40" s="206"/>
      <c r="AL40" s="206"/>
    </row>
    <row r="41" spans="1:38">
      <c r="A41" s="128"/>
      <c r="S41" s="129"/>
      <c r="U41" s="206"/>
      <c r="V41" s="206"/>
      <c r="W41" s="206"/>
      <c r="X41" s="206"/>
      <c r="Y41" s="206"/>
      <c r="Z41" s="206"/>
      <c r="AA41" s="206"/>
      <c r="AB41" s="206"/>
      <c r="AC41" s="206"/>
      <c r="AD41" s="206"/>
      <c r="AE41" s="206"/>
      <c r="AF41" s="206"/>
      <c r="AG41" s="206"/>
      <c r="AH41" s="206"/>
      <c r="AI41" s="206"/>
      <c r="AJ41" s="206"/>
      <c r="AK41" s="206"/>
      <c r="AL41" s="206"/>
    </row>
    <row r="42" spans="1:38" ht="18">
      <c r="A42" s="335" t="s">
        <v>152</v>
      </c>
      <c r="B42" s="336"/>
      <c r="C42" s="336"/>
      <c r="D42" s="336"/>
      <c r="E42" s="336"/>
      <c r="F42" s="336"/>
      <c r="G42" s="336"/>
      <c r="H42" s="336"/>
      <c r="I42" s="336"/>
      <c r="J42" s="336"/>
      <c r="K42" s="336"/>
      <c r="L42" s="336"/>
      <c r="M42" s="336"/>
      <c r="N42" s="336"/>
      <c r="O42" s="336"/>
      <c r="P42" s="336"/>
      <c r="Q42" s="336"/>
      <c r="R42" s="336"/>
      <c r="S42" s="337"/>
      <c r="U42" s="206"/>
      <c r="V42" s="206"/>
      <c r="W42" s="206"/>
      <c r="X42" s="206"/>
      <c r="Y42" s="206"/>
      <c r="Z42" s="206"/>
      <c r="AA42" s="206"/>
      <c r="AB42" s="206"/>
      <c r="AC42" s="206"/>
      <c r="AD42" s="206"/>
      <c r="AE42" s="206"/>
      <c r="AF42" s="206"/>
      <c r="AG42" s="206"/>
      <c r="AH42" s="206"/>
      <c r="AI42" s="206"/>
      <c r="AJ42" s="206"/>
      <c r="AK42" s="206"/>
      <c r="AL42" s="206"/>
    </row>
    <row r="43" spans="1:38">
      <c r="A43" s="338"/>
      <c r="B43" s="331" t="s">
        <v>153</v>
      </c>
      <c r="C43" s="332"/>
      <c r="D43" s="332"/>
      <c r="E43" s="332"/>
      <c r="F43" s="332"/>
      <c r="G43" s="333"/>
      <c r="H43" s="331" t="s">
        <v>79</v>
      </c>
      <c r="I43" s="332"/>
      <c r="J43" s="332"/>
      <c r="K43" s="332"/>
      <c r="L43" s="332"/>
      <c r="M43" s="333"/>
      <c r="N43" s="339" t="s">
        <v>154</v>
      </c>
      <c r="O43" s="339"/>
      <c r="P43" s="339"/>
      <c r="Q43" s="339"/>
      <c r="R43" s="331"/>
      <c r="S43" s="340"/>
      <c r="U43" s="206"/>
      <c r="V43" s="206"/>
      <c r="W43" s="206"/>
      <c r="X43" s="206"/>
      <c r="Y43" s="206"/>
      <c r="Z43" s="206"/>
      <c r="AA43" s="206"/>
      <c r="AB43" s="206"/>
      <c r="AC43" s="206"/>
      <c r="AD43" s="206"/>
      <c r="AE43" s="206"/>
      <c r="AF43" s="206"/>
      <c r="AG43" s="206"/>
      <c r="AH43" s="206"/>
      <c r="AI43" s="206"/>
      <c r="AJ43" s="206"/>
      <c r="AK43" s="206"/>
      <c r="AL43" s="206"/>
    </row>
    <row r="44" spans="1:38">
      <c r="A44" s="338"/>
      <c r="B44" s="130" t="s">
        <v>138</v>
      </c>
      <c r="C44" s="130" t="s">
        <v>139</v>
      </c>
      <c r="D44" s="130" t="s">
        <v>140</v>
      </c>
      <c r="E44" s="130" t="s">
        <v>141</v>
      </c>
      <c r="F44" s="130" t="s">
        <v>157</v>
      </c>
      <c r="G44" s="130" t="s">
        <v>158</v>
      </c>
      <c r="H44" s="130" t="s">
        <v>138</v>
      </c>
      <c r="I44" s="130" t="s">
        <v>139</v>
      </c>
      <c r="J44" s="130" t="s">
        <v>140</v>
      </c>
      <c r="K44" s="130" t="s">
        <v>141</v>
      </c>
      <c r="L44" s="130" t="s">
        <v>157</v>
      </c>
      <c r="M44" s="130" t="s">
        <v>158</v>
      </c>
      <c r="N44" s="130" t="s">
        <v>138</v>
      </c>
      <c r="O44" s="130" t="s">
        <v>139</v>
      </c>
      <c r="P44" s="130" t="s">
        <v>140</v>
      </c>
      <c r="Q44" s="130" t="s">
        <v>141</v>
      </c>
      <c r="R44" s="130" t="s">
        <v>157</v>
      </c>
      <c r="S44" s="185" t="s">
        <v>158</v>
      </c>
      <c r="U44" s="206"/>
      <c r="V44" s="206"/>
      <c r="W44" s="206"/>
      <c r="X44" s="206"/>
      <c r="Y44" s="206"/>
      <c r="Z44" s="206"/>
      <c r="AA44" s="206"/>
      <c r="AB44" s="206"/>
      <c r="AC44" s="206"/>
      <c r="AD44" s="206"/>
      <c r="AE44" s="206"/>
      <c r="AF44" s="206"/>
      <c r="AG44" s="206"/>
      <c r="AH44" s="206"/>
      <c r="AI44" s="206"/>
      <c r="AJ44" s="206"/>
      <c r="AK44" s="206"/>
      <c r="AL44" s="206"/>
    </row>
    <row r="45" spans="1:38">
      <c r="A45" s="131" t="s">
        <v>143</v>
      </c>
      <c r="B45" s="209">
        <v>113</v>
      </c>
      <c r="C45" s="209">
        <v>147</v>
      </c>
      <c r="D45" s="209">
        <v>196</v>
      </c>
      <c r="E45" s="209">
        <v>211</v>
      </c>
      <c r="F45" s="209">
        <v>215</v>
      </c>
      <c r="G45" s="209">
        <v>215</v>
      </c>
      <c r="H45" s="209">
        <v>10</v>
      </c>
      <c r="I45" s="209">
        <v>13</v>
      </c>
      <c r="J45" s="209">
        <v>17</v>
      </c>
      <c r="K45" s="209">
        <v>19</v>
      </c>
      <c r="L45" s="209">
        <v>19</v>
      </c>
      <c r="M45" s="209">
        <v>19</v>
      </c>
      <c r="N45" s="209">
        <v>29</v>
      </c>
      <c r="O45" s="209">
        <v>37</v>
      </c>
      <c r="P45" s="209">
        <v>50</v>
      </c>
      <c r="Q45" s="209">
        <v>53</v>
      </c>
      <c r="R45" s="209">
        <v>55</v>
      </c>
      <c r="S45" s="209">
        <v>55</v>
      </c>
      <c r="U45" s="206"/>
      <c r="V45" s="206"/>
      <c r="W45" s="206"/>
      <c r="X45" s="206"/>
      <c r="Y45" s="206"/>
      <c r="Z45" s="206"/>
      <c r="AA45" s="206"/>
      <c r="AB45" s="206"/>
      <c r="AC45" s="206"/>
      <c r="AD45" s="206"/>
      <c r="AE45" s="206"/>
      <c r="AF45" s="206"/>
      <c r="AG45" s="206"/>
      <c r="AH45" s="206"/>
      <c r="AI45" s="206"/>
      <c r="AJ45" s="206"/>
      <c r="AK45" s="206"/>
      <c r="AL45" s="206"/>
    </row>
    <row r="46" spans="1:38">
      <c r="A46" s="188" t="s">
        <v>144</v>
      </c>
      <c r="B46" s="236"/>
      <c r="C46" s="209">
        <v>176</v>
      </c>
      <c r="D46" s="209">
        <v>220</v>
      </c>
      <c r="E46" s="209">
        <v>230</v>
      </c>
      <c r="F46" s="209">
        <v>245</v>
      </c>
      <c r="G46" s="209">
        <v>294</v>
      </c>
      <c r="H46" s="236"/>
      <c r="I46" s="209">
        <v>15</v>
      </c>
      <c r="J46" s="209">
        <v>19</v>
      </c>
      <c r="K46" s="209">
        <v>20</v>
      </c>
      <c r="L46" s="209">
        <v>22</v>
      </c>
      <c r="M46" s="209">
        <v>26</v>
      </c>
      <c r="N46" s="236"/>
      <c r="O46" s="209">
        <v>45</v>
      </c>
      <c r="P46" s="209">
        <v>56</v>
      </c>
      <c r="Q46" s="209">
        <v>58</v>
      </c>
      <c r="R46" s="209">
        <v>62</v>
      </c>
      <c r="S46" s="209">
        <v>74</v>
      </c>
      <c r="U46" s="206"/>
      <c r="V46" s="206"/>
      <c r="W46" s="206"/>
      <c r="X46" s="206"/>
      <c r="Y46" s="206"/>
      <c r="Z46" s="206"/>
      <c r="AA46" s="206"/>
      <c r="AB46" s="206"/>
      <c r="AC46" s="206"/>
      <c r="AD46" s="206"/>
      <c r="AE46" s="206"/>
      <c r="AF46" s="206"/>
      <c r="AG46" s="206"/>
      <c r="AH46" s="206"/>
      <c r="AI46" s="206"/>
      <c r="AJ46" s="206"/>
      <c r="AK46" s="206"/>
      <c r="AL46" s="206"/>
    </row>
    <row r="47" spans="1:38">
      <c r="A47" s="131" t="s">
        <v>160</v>
      </c>
      <c r="B47" s="237"/>
      <c r="C47" s="209">
        <v>188</v>
      </c>
      <c r="D47" s="209">
        <v>254</v>
      </c>
      <c r="E47" s="209">
        <v>274</v>
      </c>
      <c r="F47" s="209">
        <v>281</v>
      </c>
      <c r="G47" s="209">
        <v>321</v>
      </c>
      <c r="H47" s="238"/>
      <c r="I47" s="209">
        <v>17</v>
      </c>
      <c r="J47" s="209">
        <v>22</v>
      </c>
      <c r="K47" s="209">
        <v>24</v>
      </c>
      <c r="L47" s="209">
        <v>25</v>
      </c>
      <c r="M47" s="209">
        <v>28</v>
      </c>
      <c r="N47" s="237"/>
      <c r="O47" s="209">
        <v>48</v>
      </c>
      <c r="P47" s="209">
        <v>64</v>
      </c>
      <c r="Q47" s="209">
        <v>69</v>
      </c>
      <c r="R47" s="209">
        <v>71</v>
      </c>
      <c r="S47" s="209">
        <v>81</v>
      </c>
      <c r="U47" s="206"/>
      <c r="V47" s="206"/>
      <c r="W47" s="206"/>
      <c r="X47" s="206"/>
      <c r="Y47" s="206"/>
      <c r="Z47" s="206"/>
      <c r="AA47" s="206"/>
      <c r="AB47" s="206"/>
      <c r="AC47" s="206"/>
      <c r="AD47" s="206"/>
      <c r="AE47" s="206"/>
      <c r="AF47" s="206"/>
      <c r="AG47" s="206"/>
      <c r="AH47" s="206"/>
      <c r="AI47" s="206"/>
      <c r="AJ47" s="206"/>
      <c r="AK47" s="206"/>
      <c r="AL47" s="206"/>
    </row>
    <row r="48" spans="1:38">
      <c r="A48" s="189"/>
      <c r="B48" s="344" t="s">
        <v>148</v>
      </c>
      <c r="C48" s="339"/>
      <c r="D48" s="339"/>
      <c r="E48" s="339"/>
      <c r="F48" s="339"/>
      <c r="G48" s="339"/>
      <c r="H48" s="345"/>
      <c r="I48" s="342"/>
      <c r="J48" s="342"/>
      <c r="K48" s="342"/>
      <c r="L48" s="342"/>
      <c r="M48" s="204"/>
      <c r="N48" s="344" t="s">
        <v>149</v>
      </c>
      <c r="O48" s="339"/>
      <c r="P48" s="339"/>
      <c r="Q48" s="339"/>
      <c r="R48" s="331"/>
      <c r="S48" s="340"/>
      <c r="U48" s="206"/>
      <c r="V48" s="206"/>
      <c r="W48" s="206"/>
      <c r="X48" s="206"/>
      <c r="Y48" s="206"/>
      <c r="Z48" s="206"/>
      <c r="AA48" s="206"/>
      <c r="AB48" s="206"/>
      <c r="AC48" s="206"/>
      <c r="AD48" s="206"/>
      <c r="AE48" s="206"/>
      <c r="AF48" s="206"/>
      <c r="AG48" s="206"/>
      <c r="AH48" s="206"/>
      <c r="AI48" s="206"/>
      <c r="AJ48" s="206"/>
      <c r="AK48" s="206"/>
      <c r="AL48" s="206"/>
    </row>
    <row r="49" spans="1:38">
      <c r="A49" s="131" t="s">
        <v>143</v>
      </c>
      <c r="B49" s="209">
        <v>80</v>
      </c>
      <c r="C49" s="209">
        <v>104</v>
      </c>
      <c r="D49" s="209">
        <v>139</v>
      </c>
      <c r="E49" s="209">
        <v>149</v>
      </c>
      <c r="F49" s="209">
        <v>153</v>
      </c>
      <c r="G49" s="209">
        <v>153</v>
      </c>
      <c r="H49" s="345"/>
      <c r="I49" s="341"/>
      <c r="J49" s="341"/>
      <c r="K49" s="341"/>
      <c r="L49" s="341"/>
      <c r="M49" s="205"/>
      <c r="N49" s="209">
        <v>20</v>
      </c>
      <c r="O49" s="209">
        <v>26</v>
      </c>
      <c r="P49" s="209">
        <v>35</v>
      </c>
      <c r="Q49" s="209">
        <v>38</v>
      </c>
      <c r="R49" s="209">
        <v>39</v>
      </c>
      <c r="S49" s="209">
        <v>39</v>
      </c>
      <c r="U49" s="206"/>
      <c r="V49" s="206"/>
      <c r="W49" s="206"/>
      <c r="X49" s="206"/>
      <c r="Y49" s="206"/>
      <c r="Z49" s="206"/>
      <c r="AA49" s="206"/>
      <c r="AB49" s="206"/>
      <c r="AC49" s="206"/>
      <c r="AD49" s="206"/>
      <c r="AE49" s="206"/>
      <c r="AF49" s="206"/>
      <c r="AG49" s="206"/>
      <c r="AH49" s="206"/>
      <c r="AI49" s="206"/>
      <c r="AJ49" s="206"/>
      <c r="AK49" s="206"/>
      <c r="AL49" s="206"/>
    </row>
    <row r="50" spans="1:38">
      <c r="A50" s="188" t="s">
        <v>144</v>
      </c>
      <c r="B50" s="239"/>
      <c r="C50" s="209">
        <v>125</v>
      </c>
      <c r="D50" s="209">
        <v>156</v>
      </c>
      <c r="E50" s="209">
        <v>163</v>
      </c>
      <c r="F50" s="209">
        <v>174</v>
      </c>
      <c r="G50" s="209">
        <v>200</v>
      </c>
      <c r="H50" s="345"/>
      <c r="I50" s="341"/>
      <c r="J50" s="341"/>
      <c r="K50" s="341"/>
      <c r="L50" s="341"/>
      <c r="M50" s="264"/>
      <c r="N50" s="240"/>
      <c r="O50" s="209">
        <v>32</v>
      </c>
      <c r="P50" s="209">
        <v>40</v>
      </c>
      <c r="Q50" s="209">
        <v>41</v>
      </c>
      <c r="R50" s="209">
        <v>44</v>
      </c>
      <c r="S50" s="209">
        <v>53</v>
      </c>
      <c r="U50" s="206"/>
      <c r="V50" s="206"/>
      <c r="W50" s="206"/>
      <c r="X50" s="206"/>
      <c r="Y50" s="206"/>
      <c r="Z50" s="206"/>
      <c r="AA50" s="206"/>
      <c r="AB50" s="206"/>
      <c r="AC50" s="206"/>
      <c r="AD50" s="206"/>
      <c r="AE50" s="206"/>
      <c r="AF50" s="206"/>
      <c r="AG50" s="206"/>
      <c r="AH50" s="206"/>
      <c r="AI50" s="206"/>
      <c r="AJ50" s="206"/>
      <c r="AK50" s="206"/>
      <c r="AL50" s="206"/>
    </row>
    <row r="51" spans="1:38">
      <c r="A51" s="131" t="s">
        <v>160</v>
      </c>
      <c r="B51" s="241"/>
      <c r="C51" s="209">
        <v>133</v>
      </c>
      <c r="D51" s="209">
        <v>181</v>
      </c>
      <c r="E51" s="209">
        <v>194</v>
      </c>
      <c r="F51" s="209">
        <v>199</v>
      </c>
      <c r="G51" s="209">
        <v>219</v>
      </c>
      <c r="H51" s="266"/>
      <c r="I51" s="266"/>
      <c r="J51" s="266"/>
      <c r="K51" s="266"/>
      <c r="L51" s="266"/>
      <c r="M51" s="266"/>
      <c r="N51" s="242"/>
      <c r="O51" s="209">
        <v>34</v>
      </c>
      <c r="P51" s="209">
        <v>46</v>
      </c>
      <c r="Q51" s="209">
        <v>49</v>
      </c>
      <c r="R51" s="209">
        <v>51</v>
      </c>
      <c r="S51" s="209">
        <v>58</v>
      </c>
      <c r="U51" s="206"/>
      <c r="V51" s="206"/>
      <c r="W51" s="206"/>
      <c r="X51" s="206"/>
      <c r="Y51" s="206"/>
      <c r="Z51" s="206"/>
      <c r="AA51" s="206"/>
      <c r="AB51" s="206"/>
      <c r="AC51" s="206"/>
      <c r="AD51" s="206"/>
      <c r="AE51" s="206"/>
      <c r="AF51" s="206"/>
      <c r="AG51" s="206"/>
      <c r="AH51" s="206"/>
      <c r="AI51" s="206"/>
      <c r="AJ51" s="206"/>
      <c r="AK51" s="206"/>
      <c r="AL51" s="206"/>
    </row>
    <row r="52" spans="1:38">
      <c r="A52" s="195"/>
      <c r="B52" s="196"/>
      <c r="C52" s="196"/>
      <c r="D52" s="196"/>
      <c r="E52" s="196"/>
      <c r="F52" s="196"/>
      <c r="G52" s="196"/>
      <c r="H52" s="196"/>
      <c r="I52" s="196"/>
      <c r="J52" s="196"/>
      <c r="K52" s="196"/>
      <c r="L52" s="196"/>
      <c r="M52" s="196"/>
      <c r="N52" s="196"/>
      <c r="O52" s="196"/>
      <c r="P52" s="196"/>
      <c r="Q52" s="196"/>
      <c r="R52" s="196"/>
      <c r="S52" s="197"/>
      <c r="U52" s="206"/>
      <c r="V52" s="206"/>
      <c r="W52" s="206"/>
      <c r="X52" s="206"/>
      <c r="Y52" s="206"/>
      <c r="Z52" s="206"/>
      <c r="AA52" s="206"/>
      <c r="AB52" s="206"/>
      <c r="AC52" s="206"/>
      <c r="AD52" s="206"/>
      <c r="AE52" s="206"/>
      <c r="AF52" s="206"/>
      <c r="AG52" s="206"/>
      <c r="AH52" s="206"/>
      <c r="AI52" s="206"/>
      <c r="AJ52" s="206"/>
      <c r="AK52" s="206"/>
      <c r="AL52" s="206"/>
    </row>
    <row r="53" spans="1:38">
      <c r="A53" s="128"/>
      <c r="S53" s="129"/>
      <c r="U53" s="206"/>
      <c r="V53" s="206"/>
      <c r="W53" s="206"/>
      <c r="X53" s="206"/>
      <c r="Y53" s="206"/>
      <c r="Z53" s="206"/>
      <c r="AA53" s="206"/>
      <c r="AB53" s="206"/>
      <c r="AC53" s="206"/>
      <c r="AD53" s="206"/>
      <c r="AE53" s="206"/>
      <c r="AF53" s="206"/>
      <c r="AG53" s="206"/>
      <c r="AH53" s="206"/>
      <c r="AI53" s="206"/>
      <c r="AJ53" s="206"/>
      <c r="AK53" s="206"/>
      <c r="AL53" s="206"/>
    </row>
    <row r="54" spans="1:38" ht="18">
      <c r="A54" s="335" t="s">
        <v>155</v>
      </c>
      <c r="B54" s="336"/>
      <c r="C54" s="336"/>
      <c r="D54" s="336"/>
      <c r="E54" s="336"/>
      <c r="F54" s="336"/>
      <c r="G54" s="336"/>
      <c r="H54" s="336"/>
      <c r="I54" s="336"/>
      <c r="J54" s="336"/>
      <c r="K54" s="336"/>
      <c r="L54" s="336"/>
      <c r="M54" s="336"/>
      <c r="N54" s="336"/>
      <c r="O54" s="336"/>
      <c r="P54" s="336"/>
      <c r="Q54" s="336"/>
      <c r="R54" s="336"/>
      <c r="S54" s="337"/>
      <c r="U54" s="206"/>
      <c r="V54" s="206"/>
      <c r="W54" s="206"/>
      <c r="X54" s="206"/>
      <c r="Y54" s="206"/>
      <c r="Z54" s="206"/>
      <c r="AA54" s="206"/>
      <c r="AB54" s="206"/>
      <c r="AC54" s="206"/>
      <c r="AD54" s="206"/>
      <c r="AE54" s="206"/>
      <c r="AF54" s="206"/>
      <c r="AG54" s="206"/>
      <c r="AH54" s="206"/>
      <c r="AI54" s="206"/>
      <c r="AJ54" s="206"/>
      <c r="AK54" s="206"/>
      <c r="AL54" s="206"/>
    </row>
    <row r="55" spans="1:38">
      <c r="A55" s="338"/>
      <c r="B55" s="339" t="s">
        <v>146</v>
      </c>
      <c r="C55" s="339"/>
      <c r="D55" s="339"/>
      <c r="E55" s="339"/>
      <c r="F55" s="339"/>
      <c r="G55" s="339"/>
      <c r="H55" s="333" t="s">
        <v>79</v>
      </c>
      <c r="I55" s="339"/>
      <c r="J55" s="339"/>
      <c r="K55" s="339"/>
      <c r="L55" s="339"/>
      <c r="M55" s="339"/>
      <c r="N55" s="339" t="s">
        <v>147</v>
      </c>
      <c r="O55" s="339"/>
      <c r="P55" s="339"/>
      <c r="Q55" s="339"/>
      <c r="R55" s="339"/>
      <c r="S55" s="340"/>
      <c r="U55" s="206"/>
      <c r="V55" s="206"/>
      <c r="W55" s="206"/>
      <c r="X55" s="206"/>
      <c r="Y55" s="206"/>
      <c r="Z55" s="206"/>
      <c r="AA55" s="206"/>
      <c r="AB55" s="206"/>
      <c r="AC55" s="206"/>
      <c r="AD55" s="206"/>
      <c r="AE55" s="206"/>
      <c r="AF55" s="206"/>
      <c r="AG55" s="206"/>
      <c r="AH55" s="206"/>
      <c r="AI55" s="206"/>
      <c r="AJ55" s="206"/>
      <c r="AK55" s="206"/>
      <c r="AL55" s="206"/>
    </row>
    <row r="56" spans="1:38">
      <c r="A56" s="338"/>
      <c r="B56" s="186" t="s">
        <v>138</v>
      </c>
      <c r="C56" s="186" t="s">
        <v>139</v>
      </c>
      <c r="D56" s="186" t="s">
        <v>140</v>
      </c>
      <c r="E56" s="186" t="s">
        <v>141</v>
      </c>
      <c r="F56" s="186" t="s">
        <v>142</v>
      </c>
      <c r="G56" s="225"/>
      <c r="H56" s="186" t="s">
        <v>138</v>
      </c>
      <c r="I56" s="186" t="s">
        <v>139</v>
      </c>
      <c r="J56" s="186" t="s">
        <v>140</v>
      </c>
      <c r="K56" s="186" t="s">
        <v>141</v>
      </c>
      <c r="L56" s="186" t="s">
        <v>142</v>
      </c>
      <c r="M56" s="226"/>
      <c r="N56" s="186" t="s">
        <v>138</v>
      </c>
      <c r="O56" s="186" t="s">
        <v>139</v>
      </c>
      <c r="P56" s="186" t="s">
        <v>140</v>
      </c>
      <c r="Q56" s="186" t="s">
        <v>141</v>
      </c>
      <c r="R56" s="187" t="s">
        <v>142</v>
      </c>
      <c r="S56" s="192"/>
      <c r="U56" s="206"/>
      <c r="V56" s="206"/>
      <c r="W56" s="206"/>
      <c r="X56" s="206"/>
      <c r="Y56" s="206"/>
      <c r="Z56" s="206"/>
      <c r="AA56" s="206"/>
      <c r="AB56" s="206"/>
      <c r="AC56" s="206"/>
      <c r="AD56" s="206"/>
      <c r="AE56" s="206"/>
      <c r="AF56" s="206"/>
      <c r="AG56" s="206"/>
      <c r="AH56" s="206"/>
      <c r="AI56" s="206"/>
      <c r="AJ56" s="206"/>
      <c r="AK56" s="206"/>
      <c r="AL56" s="206"/>
    </row>
    <row r="57" spans="1:38">
      <c r="A57" s="131" t="s">
        <v>143</v>
      </c>
      <c r="B57" s="209">
        <v>29</v>
      </c>
      <c r="C57" s="209">
        <v>34</v>
      </c>
      <c r="D57" s="209">
        <v>44</v>
      </c>
      <c r="E57" s="209">
        <v>53</v>
      </c>
      <c r="F57" s="209">
        <v>57</v>
      </c>
      <c r="G57" s="227"/>
      <c r="H57" s="209">
        <v>16</v>
      </c>
      <c r="I57" s="209">
        <v>19</v>
      </c>
      <c r="J57" s="209">
        <v>24</v>
      </c>
      <c r="K57" s="209">
        <v>29</v>
      </c>
      <c r="L57" s="209">
        <v>32</v>
      </c>
      <c r="M57" s="228"/>
      <c r="N57" s="209">
        <v>11</v>
      </c>
      <c r="O57" s="209">
        <v>13</v>
      </c>
      <c r="P57" s="209">
        <v>16</v>
      </c>
      <c r="Q57" s="209">
        <v>19</v>
      </c>
      <c r="R57" s="209">
        <v>21</v>
      </c>
      <c r="S57" s="212"/>
      <c r="U57" s="206"/>
      <c r="V57" s="206"/>
      <c r="W57" s="206"/>
      <c r="X57" s="206"/>
      <c r="Y57" s="206"/>
      <c r="Z57" s="206"/>
      <c r="AA57" s="206"/>
      <c r="AB57" s="206"/>
      <c r="AC57" s="206"/>
      <c r="AD57" s="206"/>
      <c r="AE57" s="206"/>
      <c r="AF57" s="206"/>
      <c r="AG57" s="206"/>
      <c r="AH57" s="206"/>
      <c r="AI57" s="206"/>
      <c r="AJ57" s="206"/>
      <c r="AK57" s="206"/>
      <c r="AL57" s="206"/>
    </row>
    <row r="58" spans="1:38">
      <c r="A58" s="131" t="s">
        <v>144</v>
      </c>
      <c r="B58" s="233"/>
      <c r="C58" s="209">
        <v>56</v>
      </c>
      <c r="D58" s="209">
        <v>64</v>
      </c>
      <c r="E58" s="209">
        <v>75</v>
      </c>
      <c r="F58" s="209">
        <v>88</v>
      </c>
      <c r="G58" s="230"/>
      <c r="H58" s="243"/>
      <c r="I58" s="209">
        <v>31</v>
      </c>
      <c r="J58" s="209">
        <v>35</v>
      </c>
      <c r="K58" s="209">
        <v>41</v>
      </c>
      <c r="L58" s="209">
        <v>48</v>
      </c>
      <c r="M58" s="244"/>
      <c r="N58" s="245"/>
      <c r="O58" s="209">
        <v>21</v>
      </c>
      <c r="P58" s="209">
        <v>24</v>
      </c>
      <c r="Q58" s="209">
        <v>28</v>
      </c>
      <c r="R58" s="209">
        <v>32</v>
      </c>
      <c r="S58" s="218"/>
      <c r="U58" s="206"/>
      <c r="V58" s="206"/>
      <c r="W58" s="206"/>
      <c r="X58" s="206"/>
      <c r="Y58" s="206"/>
      <c r="Z58" s="206"/>
      <c r="AA58" s="206"/>
      <c r="AB58" s="206"/>
      <c r="AC58" s="206"/>
      <c r="AD58" s="206"/>
      <c r="AE58" s="206"/>
      <c r="AF58" s="206"/>
      <c r="AG58" s="206"/>
      <c r="AH58" s="206"/>
      <c r="AI58" s="206"/>
      <c r="AJ58" s="206"/>
      <c r="AK58" s="206"/>
      <c r="AL58" s="206"/>
    </row>
    <row r="59" spans="1:38">
      <c r="A59" s="135"/>
      <c r="B59" s="339" t="s">
        <v>153</v>
      </c>
      <c r="C59" s="339"/>
      <c r="D59" s="339"/>
      <c r="E59" s="339"/>
      <c r="F59" s="339"/>
      <c r="G59" s="339"/>
      <c r="H59" s="341"/>
      <c r="I59" s="342"/>
      <c r="J59" s="342"/>
      <c r="K59" s="342"/>
      <c r="L59" s="342"/>
      <c r="M59" s="190"/>
      <c r="N59" s="339" t="s">
        <v>154</v>
      </c>
      <c r="O59" s="339"/>
      <c r="P59" s="339"/>
      <c r="Q59" s="339"/>
      <c r="R59" s="331"/>
      <c r="S59" s="340"/>
      <c r="U59" s="206"/>
      <c r="V59" s="206"/>
      <c r="W59" s="206"/>
      <c r="X59" s="206"/>
      <c r="Y59" s="206"/>
      <c r="Z59" s="206"/>
      <c r="AA59" s="206"/>
      <c r="AB59" s="206"/>
      <c r="AC59" s="206"/>
      <c r="AD59" s="206"/>
      <c r="AE59" s="206"/>
      <c r="AF59" s="206"/>
      <c r="AG59" s="206"/>
      <c r="AH59" s="206"/>
      <c r="AI59" s="206"/>
      <c r="AJ59" s="206"/>
      <c r="AK59" s="206"/>
      <c r="AL59" s="206"/>
    </row>
    <row r="60" spans="1:38">
      <c r="A60" s="131" t="s">
        <v>143</v>
      </c>
      <c r="B60" s="209">
        <v>42</v>
      </c>
      <c r="C60" s="209">
        <v>50</v>
      </c>
      <c r="D60" s="209">
        <v>64</v>
      </c>
      <c r="E60" s="209">
        <v>77</v>
      </c>
      <c r="F60" s="209">
        <v>83</v>
      </c>
      <c r="G60" s="246"/>
      <c r="H60" s="341"/>
      <c r="I60" s="341"/>
      <c r="J60" s="341"/>
      <c r="K60" s="341"/>
      <c r="L60" s="341"/>
      <c r="M60" s="190"/>
      <c r="N60" s="209">
        <v>17</v>
      </c>
      <c r="O60" s="209">
        <v>19</v>
      </c>
      <c r="P60" s="209">
        <v>23</v>
      </c>
      <c r="Q60" s="209">
        <v>28</v>
      </c>
      <c r="R60" s="209">
        <v>31</v>
      </c>
      <c r="S60" s="247"/>
      <c r="U60" s="206"/>
      <c r="V60" s="206"/>
      <c r="W60" s="206"/>
      <c r="X60" s="206"/>
      <c r="Y60" s="206"/>
      <c r="Z60" s="206"/>
      <c r="AA60" s="206"/>
      <c r="AB60" s="206"/>
      <c r="AC60" s="206"/>
      <c r="AD60" s="206"/>
      <c r="AE60" s="206"/>
      <c r="AF60" s="206"/>
      <c r="AG60" s="206"/>
      <c r="AH60" s="206"/>
      <c r="AI60" s="206"/>
      <c r="AJ60" s="206"/>
      <c r="AK60" s="206"/>
      <c r="AL60" s="206"/>
    </row>
    <row r="61" spans="1:38">
      <c r="A61" s="131" t="s">
        <v>144</v>
      </c>
      <c r="B61" s="233"/>
      <c r="C61" s="209">
        <v>82</v>
      </c>
      <c r="D61" s="209">
        <v>93</v>
      </c>
      <c r="E61" s="209">
        <v>110</v>
      </c>
      <c r="F61" s="209">
        <v>129</v>
      </c>
      <c r="G61" s="248"/>
      <c r="H61" s="341"/>
      <c r="I61" s="341"/>
      <c r="J61" s="341"/>
      <c r="K61" s="341"/>
      <c r="L61" s="341"/>
      <c r="M61" s="191"/>
      <c r="N61" s="249"/>
      <c r="O61" s="209">
        <v>31</v>
      </c>
      <c r="P61" s="209">
        <v>34</v>
      </c>
      <c r="Q61" s="209">
        <v>41</v>
      </c>
      <c r="R61" s="209">
        <v>47</v>
      </c>
      <c r="S61" s="250"/>
      <c r="U61" s="206"/>
      <c r="V61" s="206"/>
      <c r="W61" s="206"/>
      <c r="X61" s="206"/>
      <c r="Y61" s="206"/>
      <c r="Z61" s="206"/>
      <c r="AA61" s="206"/>
      <c r="AB61" s="206"/>
      <c r="AC61" s="206"/>
      <c r="AD61" s="206"/>
      <c r="AE61" s="206"/>
      <c r="AF61" s="206"/>
      <c r="AG61" s="206"/>
      <c r="AH61" s="206"/>
      <c r="AI61" s="206"/>
      <c r="AJ61" s="206"/>
      <c r="AK61" s="206"/>
      <c r="AL61" s="206"/>
    </row>
    <row r="62" spans="1:38">
      <c r="A62" s="135"/>
      <c r="B62" s="339" t="s">
        <v>148</v>
      </c>
      <c r="C62" s="339"/>
      <c r="D62" s="339"/>
      <c r="E62" s="339"/>
      <c r="F62" s="339"/>
      <c r="G62" s="339"/>
      <c r="H62" s="341"/>
      <c r="I62" s="341"/>
      <c r="J62" s="341"/>
      <c r="K62" s="341"/>
      <c r="L62" s="341"/>
      <c r="M62" s="205"/>
      <c r="N62" s="339" t="s">
        <v>149</v>
      </c>
      <c r="O62" s="339"/>
      <c r="P62" s="339"/>
      <c r="Q62" s="339"/>
      <c r="R62" s="331"/>
      <c r="S62" s="340"/>
      <c r="U62" s="206"/>
      <c r="V62" s="206"/>
      <c r="W62" s="206"/>
      <c r="X62" s="206"/>
      <c r="Y62" s="206"/>
      <c r="Z62" s="206"/>
      <c r="AA62" s="206"/>
      <c r="AB62" s="206"/>
      <c r="AC62" s="206"/>
      <c r="AD62" s="206"/>
      <c r="AE62" s="206"/>
      <c r="AF62" s="206"/>
      <c r="AG62" s="206"/>
      <c r="AH62" s="206"/>
      <c r="AI62" s="206"/>
      <c r="AJ62" s="206"/>
      <c r="AK62" s="206"/>
      <c r="AL62" s="206"/>
    </row>
    <row r="63" spans="1:38">
      <c r="A63" s="131" t="s">
        <v>143</v>
      </c>
      <c r="B63" s="209">
        <v>33</v>
      </c>
      <c r="C63" s="209">
        <v>39</v>
      </c>
      <c r="D63" s="209">
        <v>50</v>
      </c>
      <c r="E63" s="209">
        <v>60</v>
      </c>
      <c r="F63" s="209">
        <v>65</v>
      </c>
      <c r="G63" s="246"/>
      <c r="H63" s="341"/>
      <c r="I63" s="341"/>
      <c r="J63" s="341"/>
      <c r="K63" s="341"/>
      <c r="L63" s="341"/>
      <c r="M63" s="205"/>
      <c r="N63" s="209">
        <v>13</v>
      </c>
      <c r="O63" s="209">
        <v>15</v>
      </c>
      <c r="P63" s="209">
        <v>18</v>
      </c>
      <c r="Q63" s="209">
        <v>22</v>
      </c>
      <c r="R63" s="209">
        <v>24</v>
      </c>
      <c r="S63" s="247"/>
      <c r="U63" s="206"/>
      <c r="V63" s="206"/>
      <c r="W63" s="206"/>
      <c r="X63" s="206"/>
      <c r="Y63" s="206"/>
      <c r="Z63" s="206"/>
      <c r="AA63" s="206"/>
      <c r="AB63" s="206"/>
      <c r="AC63" s="206"/>
      <c r="AD63" s="206"/>
      <c r="AE63" s="206"/>
      <c r="AF63" s="206"/>
      <c r="AG63" s="206"/>
      <c r="AH63" s="206"/>
      <c r="AI63" s="206"/>
      <c r="AJ63" s="206"/>
      <c r="AK63" s="206"/>
      <c r="AL63" s="206"/>
    </row>
    <row r="64" spans="1:38">
      <c r="A64" s="131" t="s">
        <v>144</v>
      </c>
      <c r="B64" s="234"/>
      <c r="C64" s="209">
        <v>64</v>
      </c>
      <c r="D64" s="209">
        <v>73</v>
      </c>
      <c r="E64" s="209">
        <v>86</v>
      </c>
      <c r="F64" s="209">
        <v>101</v>
      </c>
      <c r="G64" s="248"/>
      <c r="H64" s="343"/>
      <c r="I64" s="343"/>
      <c r="J64" s="343"/>
      <c r="K64" s="343"/>
      <c r="L64" s="343"/>
      <c r="M64" s="266"/>
      <c r="N64" s="249"/>
      <c r="O64" s="209">
        <v>24</v>
      </c>
      <c r="P64" s="209">
        <v>27</v>
      </c>
      <c r="Q64" s="209">
        <v>32</v>
      </c>
      <c r="R64" s="209">
        <v>37</v>
      </c>
      <c r="S64" s="250"/>
      <c r="U64" s="206"/>
      <c r="V64" s="206"/>
      <c r="W64" s="206"/>
      <c r="X64" s="206"/>
      <c r="Y64" s="206"/>
      <c r="Z64" s="206"/>
      <c r="AA64" s="206"/>
      <c r="AB64" s="206"/>
      <c r="AC64" s="206"/>
      <c r="AD64" s="206"/>
      <c r="AE64" s="206"/>
      <c r="AF64" s="206"/>
      <c r="AG64" s="206"/>
      <c r="AH64" s="206"/>
      <c r="AI64" s="206"/>
      <c r="AJ64" s="206"/>
      <c r="AK64" s="206"/>
      <c r="AL64" s="206"/>
    </row>
    <row r="65" spans="1:38">
      <c r="A65" s="128"/>
      <c r="S65" s="129"/>
      <c r="U65" s="206"/>
      <c r="V65" s="206"/>
      <c r="W65" s="206"/>
      <c r="X65" s="206"/>
      <c r="Y65" s="206"/>
      <c r="Z65" s="206"/>
      <c r="AA65" s="206"/>
      <c r="AB65" s="206"/>
      <c r="AC65" s="206"/>
      <c r="AD65" s="206"/>
      <c r="AE65" s="206"/>
      <c r="AF65" s="206"/>
      <c r="AG65" s="206"/>
      <c r="AH65" s="206"/>
      <c r="AI65" s="206"/>
      <c r="AJ65" s="206"/>
      <c r="AK65" s="206"/>
      <c r="AL65" s="206"/>
    </row>
    <row r="66" spans="1:38">
      <c r="A66" s="128"/>
      <c r="S66" s="129"/>
      <c r="U66" s="206"/>
      <c r="V66" s="206"/>
      <c r="W66" s="206"/>
      <c r="X66" s="206"/>
      <c r="Y66" s="206"/>
      <c r="Z66" s="206"/>
      <c r="AA66" s="206"/>
      <c r="AB66" s="206"/>
      <c r="AC66" s="206"/>
      <c r="AD66" s="206"/>
      <c r="AE66" s="206"/>
      <c r="AF66" s="206"/>
      <c r="AG66" s="206"/>
      <c r="AH66" s="206"/>
      <c r="AI66" s="206"/>
      <c r="AJ66" s="206"/>
      <c r="AK66" s="206"/>
      <c r="AL66" s="206"/>
    </row>
    <row r="67" spans="1:38" ht="18">
      <c r="A67" s="335" t="s">
        <v>156</v>
      </c>
      <c r="B67" s="336"/>
      <c r="C67" s="336"/>
      <c r="D67" s="336"/>
      <c r="E67" s="336"/>
      <c r="F67" s="336"/>
      <c r="G67" s="336"/>
      <c r="H67" s="336"/>
      <c r="I67" s="336"/>
      <c r="J67" s="336"/>
      <c r="K67" s="336"/>
      <c r="L67" s="336"/>
      <c r="M67" s="336"/>
      <c r="N67" s="336"/>
      <c r="O67" s="336"/>
      <c r="P67" s="336"/>
      <c r="Q67" s="336"/>
      <c r="R67" s="336"/>
      <c r="S67" s="337"/>
      <c r="U67" s="206"/>
      <c r="V67" s="206"/>
      <c r="W67" s="206"/>
      <c r="X67" s="206"/>
      <c r="Y67" s="206"/>
      <c r="Z67" s="206"/>
      <c r="AA67" s="206"/>
      <c r="AB67" s="206"/>
      <c r="AC67" s="206"/>
      <c r="AD67" s="206"/>
      <c r="AE67" s="206"/>
      <c r="AF67" s="206"/>
      <c r="AG67" s="206"/>
      <c r="AH67" s="206"/>
      <c r="AI67" s="206"/>
      <c r="AJ67" s="206"/>
      <c r="AK67" s="206"/>
      <c r="AL67" s="206"/>
    </row>
    <row r="68" spans="1:38">
      <c r="A68" s="338"/>
      <c r="B68" s="339" t="s">
        <v>77</v>
      </c>
      <c r="C68" s="339"/>
      <c r="D68" s="339"/>
      <c r="E68" s="339"/>
      <c r="F68" s="339"/>
      <c r="G68" s="339"/>
      <c r="H68" s="339" t="s">
        <v>79</v>
      </c>
      <c r="I68" s="339"/>
      <c r="J68" s="339"/>
      <c r="K68" s="339"/>
      <c r="L68" s="339"/>
      <c r="M68" s="339"/>
      <c r="N68" s="339" t="s">
        <v>78</v>
      </c>
      <c r="O68" s="339"/>
      <c r="P68" s="339"/>
      <c r="Q68" s="339"/>
      <c r="R68" s="339"/>
      <c r="S68" s="340"/>
      <c r="U68" s="206"/>
      <c r="V68" s="206"/>
      <c r="W68" s="206"/>
      <c r="X68" s="206"/>
      <c r="Y68" s="206"/>
      <c r="Z68" s="206"/>
      <c r="AA68" s="206"/>
      <c r="AB68" s="206"/>
      <c r="AC68" s="206"/>
      <c r="AD68" s="206"/>
      <c r="AE68" s="206"/>
      <c r="AF68" s="206"/>
      <c r="AG68" s="206"/>
      <c r="AH68" s="206"/>
      <c r="AI68" s="206"/>
      <c r="AJ68" s="206"/>
      <c r="AK68" s="206"/>
      <c r="AL68" s="206"/>
    </row>
    <row r="69" spans="1:38">
      <c r="A69" s="338"/>
      <c r="B69" s="186" t="s">
        <v>138</v>
      </c>
      <c r="C69" s="186" t="s">
        <v>139</v>
      </c>
      <c r="D69" s="186" t="s">
        <v>140</v>
      </c>
      <c r="E69" s="186" t="s">
        <v>141</v>
      </c>
      <c r="F69" s="186" t="s">
        <v>142</v>
      </c>
      <c r="G69" s="225"/>
      <c r="H69" s="186" t="s">
        <v>138</v>
      </c>
      <c r="I69" s="186" t="s">
        <v>139</v>
      </c>
      <c r="J69" s="186" t="s">
        <v>140</v>
      </c>
      <c r="K69" s="186" t="s">
        <v>141</v>
      </c>
      <c r="L69" s="186" t="s">
        <v>142</v>
      </c>
      <c r="M69" s="226"/>
      <c r="N69" s="186" t="s">
        <v>138</v>
      </c>
      <c r="O69" s="186" t="s">
        <v>139</v>
      </c>
      <c r="P69" s="186" t="s">
        <v>140</v>
      </c>
      <c r="Q69" s="186" t="s">
        <v>141</v>
      </c>
      <c r="R69" s="187" t="s">
        <v>142</v>
      </c>
      <c r="S69" s="192"/>
      <c r="U69" s="206"/>
      <c r="V69" s="206"/>
      <c r="W69" s="206"/>
      <c r="X69" s="206"/>
      <c r="Y69" s="206"/>
      <c r="Z69" s="206"/>
      <c r="AA69" s="206"/>
      <c r="AB69" s="206"/>
      <c r="AC69" s="206"/>
      <c r="AD69" s="206"/>
      <c r="AE69" s="206"/>
      <c r="AF69" s="206"/>
      <c r="AG69" s="206"/>
      <c r="AH69" s="206"/>
      <c r="AI69" s="206"/>
      <c r="AJ69" s="206"/>
      <c r="AK69" s="206"/>
      <c r="AL69" s="206"/>
    </row>
    <row r="70" spans="1:38">
      <c r="A70" s="131" t="s">
        <v>143</v>
      </c>
      <c r="B70" s="209">
        <v>47</v>
      </c>
      <c r="C70" s="209">
        <v>55</v>
      </c>
      <c r="D70" s="209">
        <v>63</v>
      </c>
      <c r="E70" s="209">
        <v>72</v>
      </c>
      <c r="F70" s="209">
        <v>80</v>
      </c>
      <c r="G70" s="227"/>
      <c r="H70" s="209">
        <v>52</v>
      </c>
      <c r="I70" s="209">
        <v>56</v>
      </c>
      <c r="J70" s="209">
        <v>62</v>
      </c>
      <c r="K70" s="209">
        <v>66</v>
      </c>
      <c r="L70" s="209">
        <v>72</v>
      </c>
      <c r="M70" s="228"/>
      <c r="N70" s="209">
        <v>12</v>
      </c>
      <c r="O70" s="209">
        <v>14</v>
      </c>
      <c r="P70" s="209">
        <v>16</v>
      </c>
      <c r="Q70" s="209">
        <v>18</v>
      </c>
      <c r="R70" s="209">
        <v>20</v>
      </c>
      <c r="S70" s="212"/>
      <c r="U70" s="206"/>
      <c r="V70" s="206"/>
      <c r="W70" s="206"/>
      <c r="X70" s="206"/>
      <c r="Y70" s="206"/>
      <c r="Z70" s="206"/>
      <c r="AA70" s="206"/>
      <c r="AB70" s="206"/>
      <c r="AC70" s="206"/>
      <c r="AD70" s="206"/>
      <c r="AE70" s="206"/>
      <c r="AF70" s="206"/>
      <c r="AG70" s="206"/>
      <c r="AH70" s="206"/>
      <c r="AI70" s="206"/>
      <c r="AJ70" s="206"/>
      <c r="AK70" s="206"/>
      <c r="AL70" s="206"/>
    </row>
    <row r="71" spans="1:38" ht="15" thickBot="1">
      <c r="A71" s="251" t="s">
        <v>144</v>
      </c>
      <c r="B71" s="252"/>
      <c r="C71" s="209">
        <v>79</v>
      </c>
      <c r="D71" s="209">
        <v>90</v>
      </c>
      <c r="E71" s="209">
        <v>102</v>
      </c>
      <c r="F71" s="209">
        <v>113</v>
      </c>
      <c r="G71" s="253"/>
      <c r="H71" s="243"/>
      <c r="I71" s="209">
        <v>105</v>
      </c>
      <c r="J71" s="209">
        <v>115</v>
      </c>
      <c r="K71" s="209">
        <v>124</v>
      </c>
      <c r="L71" s="209">
        <v>131</v>
      </c>
      <c r="M71" s="254"/>
      <c r="N71" s="249"/>
      <c r="O71" s="209">
        <v>20</v>
      </c>
      <c r="P71" s="209">
        <v>23</v>
      </c>
      <c r="Q71" s="209">
        <v>25</v>
      </c>
      <c r="R71" s="209">
        <v>28</v>
      </c>
      <c r="S71" s="255"/>
      <c r="U71" s="206"/>
      <c r="V71" s="206"/>
      <c r="W71" s="206"/>
      <c r="X71" s="206"/>
      <c r="Y71" s="206"/>
      <c r="Z71" s="206"/>
      <c r="AA71" s="206"/>
      <c r="AB71" s="206"/>
      <c r="AC71" s="206"/>
      <c r="AD71" s="206"/>
      <c r="AE71" s="206"/>
      <c r="AF71" s="206"/>
      <c r="AG71" s="206"/>
      <c r="AH71" s="206"/>
      <c r="AI71" s="206"/>
      <c r="AJ71" s="206"/>
      <c r="AK71" s="206"/>
      <c r="AL71" s="206"/>
    </row>
    <row r="72" spans="1:38" ht="15" thickTop="1">
      <c r="AL72" s="206"/>
    </row>
    <row r="73" spans="1:38" ht="18">
      <c r="A73" s="326" t="s">
        <v>357</v>
      </c>
      <c r="B73" s="327"/>
      <c r="C73" s="327"/>
      <c r="D73" s="327"/>
      <c r="E73" s="327"/>
      <c r="F73" s="327"/>
      <c r="G73" s="327"/>
      <c r="H73" s="327"/>
      <c r="I73" s="327"/>
      <c r="J73" s="327"/>
      <c r="K73" s="327"/>
      <c r="L73" s="327"/>
      <c r="M73" s="327"/>
      <c r="N73" s="327"/>
      <c r="O73" s="327"/>
      <c r="P73" s="327"/>
      <c r="Q73" s="327"/>
      <c r="R73" s="327"/>
      <c r="S73" s="328"/>
    </row>
    <row r="74" spans="1:38">
      <c r="A74" s="329"/>
      <c r="B74" s="331" t="s">
        <v>77</v>
      </c>
      <c r="C74" s="332"/>
      <c r="D74" s="332"/>
      <c r="E74" s="332"/>
      <c r="F74" s="332"/>
      <c r="G74" s="333"/>
      <c r="H74" s="331" t="s">
        <v>79</v>
      </c>
      <c r="I74" s="332"/>
      <c r="J74" s="332"/>
      <c r="K74" s="332"/>
      <c r="L74" s="332"/>
      <c r="M74" s="333"/>
      <c r="N74" s="331" t="s">
        <v>78</v>
      </c>
      <c r="O74" s="332"/>
      <c r="P74" s="332"/>
      <c r="Q74" s="332"/>
      <c r="R74" s="332"/>
      <c r="S74" s="334"/>
    </row>
    <row r="75" spans="1:38">
      <c r="A75" s="330"/>
      <c r="B75" s="130" t="s">
        <v>138</v>
      </c>
      <c r="C75" s="130" t="s">
        <v>139</v>
      </c>
      <c r="D75" s="130" t="s">
        <v>140</v>
      </c>
      <c r="E75" s="130" t="s">
        <v>141</v>
      </c>
      <c r="F75" s="130" t="s">
        <v>157</v>
      </c>
      <c r="G75" s="130" t="s">
        <v>158</v>
      </c>
      <c r="H75" s="130" t="s">
        <v>138</v>
      </c>
      <c r="I75" s="130" t="s">
        <v>139</v>
      </c>
      <c r="J75" s="130" t="s">
        <v>140</v>
      </c>
      <c r="K75" s="130" t="s">
        <v>141</v>
      </c>
      <c r="L75" s="130" t="s">
        <v>157</v>
      </c>
      <c r="M75" s="130" t="s">
        <v>158</v>
      </c>
      <c r="N75" s="130" t="s">
        <v>138</v>
      </c>
      <c r="O75" s="130" t="s">
        <v>139</v>
      </c>
      <c r="P75" s="130" t="s">
        <v>140</v>
      </c>
      <c r="Q75" s="130" t="s">
        <v>141</v>
      </c>
      <c r="R75" s="130" t="s">
        <v>157</v>
      </c>
      <c r="S75" s="130" t="s">
        <v>158</v>
      </c>
    </row>
    <row r="76" spans="1:38">
      <c r="A76" s="131" t="s">
        <v>144</v>
      </c>
      <c r="B76" s="233"/>
      <c r="C76" s="209">
        <v>400</v>
      </c>
      <c r="D76" s="209">
        <v>400</v>
      </c>
      <c r="E76" s="209">
        <v>400</v>
      </c>
      <c r="F76" s="209">
        <v>400</v>
      </c>
      <c r="G76" s="209">
        <v>400</v>
      </c>
      <c r="H76" s="233"/>
      <c r="I76" s="209">
        <v>86</v>
      </c>
      <c r="J76" s="209">
        <v>128</v>
      </c>
      <c r="K76" s="209">
        <v>164</v>
      </c>
      <c r="L76" s="209">
        <v>207</v>
      </c>
      <c r="M76" s="209">
        <v>343</v>
      </c>
      <c r="N76" s="234"/>
      <c r="O76" s="209">
        <v>62</v>
      </c>
      <c r="P76" s="209">
        <v>62</v>
      </c>
      <c r="Q76" s="209">
        <v>62</v>
      </c>
      <c r="R76" s="209">
        <v>62</v>
      </c>
      <c r="S76" s="209">
        <v>62</v>
      </c>
    </row>
  </sheetData>
  <sheetProtection algorithmName="SHA-512" hashValue="XQtNysiXkDo1CSNl7H1UmkZY15pj8w1/XUe9M6Bv8EZDihI0JSvhEsw4HjW6SiuDydCn4MbVl6uByM3F5HQZCg==" saltValue="wqtJaLkxdOIr15UeVHQ5AQ==" spinCount="100000" sheet="1" selectLockedCells="1" selectUnlockedCells="1"/>
  <mergeCells count="61">
    <mergeCell ref="H48:L50"/>
    <mergeCell ref="N48:S48"/>
    <mergeCell ref="A73:S73"/>
    <mergeCell ref="A21:S21"/>
    <mergeCell ref="A22:A23"/>
    <mergeCell ref="N22:S22"/>
    <mergeCell ref="A33:S33"/>
    <mergeCell ref="A27:S27"/>
    <mergeCell ref="A28:A29"/>
    <mergeCell ref="B28:G28"/>
    <mergeCell ref="H28:M28"/>
    <mergeCell ref="N28:S28"/>
    <mergeCell ref="H22:M22"/>
    <mergeCell ref="B22:G22"/>
    <mergeCell ref="B48:G48"/>
    <mergeCell ref="B68:G68"/>
    <mergeCell ref="A1:S1"/>
    <mergeCell ref="A4:S4"/>
    <mergeCell ref="A5:A6"/>
    <mergeCell ref="N5:S5"/>
    <mergeCell ref="B5:G5"/>
    <mergeCell ref="H5:M5"/>
    <mergeCell ref="A11:S11"/>
    <mergeCell ref="A12:A13"/>
    <mergeCell ref="N12:S12"/>
    <mergeCell ref="H16:L18"/>
    <mergeCell ref="N16:S16"/>
    <mergeCell ref="B12:G12"/>
    <mergeCell ref="B16:G16"/>
    <mergeCell ref="H12:M12"/>
    <mergeCell ref="H68:M68"/>
    <mergeCell ref="N59:S59"/>
    <mergeCell ref="A67:S67"/>
    <mergeCell ref="A68:A69"/>
    <mergeCell ref="N68:S68"/>
    <mergeCell ref="B59:G59"/>
    <mergeCell ref="A54:S54"/>
    <mergeCell ref="A55:A56"/>
    <mergeCell ref="N55:S55"/>
    <mergeCell ref="H62:L64"/>
    <mergeCell ref="N62:S62"/>
    <mergeCell ref="H59:L61"/>
    <mergeCell ref="B62:G62"/>
    <mergeCell ref="B55:G55"/>
    <mergeCell ref="H55:M55"/>
    <mergeCell ref="A74:A75"/>
    <mergeCell ref="B74:G74"/>
    <mergeCell ref="H74:M74"/>
    <mergeCell ref="N74:S74"/>
    <mergeCell ref="A34:A35"/>
    <mergeCell ref="N34:S34"/>
    <mergeCell ref="H38:L40"/>
    <mergeCell ref="N38:S38"/>
    <mergeCell ref="H43:M43"/>
    <mergeCell ref="A42:S42"/>
    <mergeCell ref="A43:A44"/>
    <mergeCell ref="N43:S43"/>
    <mergeCell ref="B38:G38"/>
    <mergeCell ref="B43:G43"/>
    <mergeCell ref="H34:M34"/>
    <mergeCell ref="B34:G34"/>
  </mergeCells>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4E627-F8A4-440F-957E-C7E08FE6B7A7}">
  <sheetPr codeName="Sheet7"/>
  <dimension ref="A1:G14"/>
  <sheetViews>
    <sheetView workbookViewId="0">
      <selection activeCell="A9" sqref="A9"/>
    </sheetView>
  </sheetViews>
  <sheetFormatPr defaultColWidth="9.08984375" defaultRowHeight="14.5"/>
  <cols>
    <col min="1" max="1" width="34.26953125" customWidth="1"/>
    <col min="2" max="5" width="23.6328125" customWidth="1"/>
    <col min="6" max="7" width="21.08984375" bestFit="1" customWidth="1"/>
  </cols>
  <sheetData>
    <row r="1" spans="1:7" ht="18">
      <c r="A1" s="366" t="s">
        <v>501</v>
      </c>
      <c r="B1" s="367"/>
      <c r="C1" s="367"/>
      <c r="D1" s="367"/>
      <c r="E1" s="367"/>
      <c r="F1" s="367"/>
      <c r="G1" s="367"/>
    </row>
    <row r="2" spans="1:7">
      <c r="A2" s="128"/>
    </row>
    <row r="3" spans="1:7">
      <c r="A3" s="128"/>
    </row>
    <row r="4" spans="1:7" ht="18">
      <c r="A4" s="193" t="s">
        <v>11</v>
      </c>
      <c r="B4" s="194" t="s">
        <v>14</v>
      </c>
      <c r="C4" s="194" t="s">
        <v>117</v>
      </c>
      <c r="D4" s="194" t="s">
        <v>125</v>
      </c>
      <c r="E4" s="194" t="s">
        <v>135</v>
      </c>
      <c r="F4" s="194" t="s">
        <v>185</v>
      </c>
      <c r="G4" s="194" t="s">
        <v>503</v>
      </c>
    </row>
    <row r="5" spans="1:7">
      <c r="A5" s="136" t="s">
        <v>161</v>
      </c>
      <c r="B5" s="368" t="s">
        <v>162</v>
      </c>
      <c r="C5" s="369"/>
      <c r="D5" s="369"/>
      <c r="E5" s="369"/>
      <c r="F5" s="369"/>
      <c r="G5" s="369"/>
    </row>
    <row r="6" spans="1:7">
      <c r="A6" s="136" t="s">
        <v>163</v>
      </c>
      <c r="B6" s="256">
        <v>62</v>
      </c>
      <c r="C6" s="256">
        <v>72</v>
      </c>
      <c r="D6" s="256">
        <v>69</v>
      </c>
      <c r="E6" s="256">
        <v>33</v>
      </c>
      <c r="F6" s="256">
        <v>69</v>
      </c>
      <c r="G6" s="256">
        <v>72</v>
      </c>
    </row>
    <row r="7" spans="1:7">
      <c r="A7" s="136" t="s">
        <v>164</v>
      </c>
      <c r="B7" s="256">
        <v>24</v>
      </c>
      <c r="C7" s="256">
        <v>12</v>
      </c>
      <c r="D7" s="256">
        <v>14</v>
      </c>
      <c r="E7" s="256">
        <v>17</v>
      </c>
      <c r="F7" s="256">
        <v>24</v>
      </c>
      <c r="G7" s="256">
        <v>24</v>
      </c>
    </row>
    <row r="8" spans="1:7">
      <c r="A8" s="131" t="s">
        <v>505</v>
      </c>
      <c r="B8" s="256">
        <v>30</v>
      </c>
      <c r="C8" s="256">
        <v>30</v>
      </c>
      <c r="D8" s="256">
        <v>30</v>
      </c>
      <c r="E8" s="362"/>
      <c r="F8" s="256">
        <v>30</v>
      </c>
      <c r="G8" s="256">
        <v>30</v>
      </c>
    </row>
    <row r="9" spans="1:7">
      <c r="A9" s="131" t="s">
        <v>506</v>
      </c>
      <c r="B9" s="209">
        <v>45</v>
      </c>
      <c r="C9" s="209">
        <v>45</v>
      </c>
      <c r="D9" s="209">
        <v>45</v>
      </c>
      <c r="E9" s="363"/>
      <c r="F9" s="209">
        <v>45</v>
      </c>
      <c r="G9" s="209">
        <v>45</v>
      </c>
    </row>
    <row r="10" spans="1:7">
      <c r="A10" s="137" t="s">
        <v>507</v>
      </c>
      <c r="B10" s="257"/>
      <c r="C10" s="258"/>
      <c r="D10" s="256" t="s">
        <v>499</v>
      </c>
      <c r="E10" s="364"/>
      <c r="F10" s="256" t="s">
        <v>499</v>
      </c>
      <c r="G10" s="256" t="s">
        <v>499</v>
      </c>
    </row>
    <row r="11" spans="1:7">
      <c r="A11" s="128"/>
    </row>
    <row r="12" spans="1:7">
      <c r="A12" s="365" t="s">
        <v>502</v>
      </c>
      <c r="B12" s="365"/>
      <c r="C12" s="365"/>
      <c r="D12" s="365"/>
      <c r="E12" s="365"/>
    </row>
    <row r="13" spans="1:7" ht="14.25" customHeight="1">
      <c r="A13" s="365"/>
      <c r="B13" s="365"/>
      <c r="C13" s="365"/>
      <c r="D13" s="365"/>
      <c r="E13" s="365"/>
    </row>
    <row r="14" spans="1:7">
      <c r="A14" s="128"/>
    </row>
  </sheetData>
  <sheetProtection selectLockedCells="1" selectUnlockedCells="1"/>
  <mergeCells count="4">
    <mergeCell ref="E8:E10"/>
    <mergeCell ref="A12:E13"/>
    <mergeCell ref="A1:G1"/>
    <mergeCell ref="B5:G5"/>
  </mergeCells>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DA903-06CB-47AB-9B01-DB5A5A3070A2}">
  <sheetPr codeName="Sheet8"/>
  <dimension ref="A1:J14"/>
  <sheetViews>
    <sheetView workbookViewId="0">
      <selection activeCell="E6" sqref="E6:E7"/>
    </sheetView>
  </sheetViews>
  <sheetFormatPr defaultColWidth="9.08984375" defaultRowHeight="14.5"/>
  <cols>
    <col min="1" max="1" width="39.7265625" customWidth="1"/>
    <col min="2" max="4" width="23.6328125" customWidth="1"/>
    <col min="5" max="5" width="26.08984375" customWidth="1"/>
    <col min="6" max="6" width="21.7265625" customWidth="1"/>
    <col min="7" max="7" width="27.81640625" customWidth="1"/>
  </cols>
  <sheetData>
    <row r="1" spans="1:10" ht="18">
      <c r="A1" s="366" t="s">
        <v>498</v>
      </c>
      <c r="B1" s="367"/>
      <c r="C1" s="367"/>
      <c r="D1" s="367"/>
      <c r="E1" s="367"/>
      <c r="F1" s="367"/>
      <c r="G1" s="367"/>
    </row>
    <row r="2" spans="1:10">
      <c r="A2" s="128"/>
    </row>
    <row r="3" spans="1:10">
      <c r="A3" s="128"/>
    </row>
    <row r="4" spans="1:10" ht="18">
      <c r="A4" s="193" t="s">
        <v>11</v>
      </c>
      <c r="B4" s="194" t="s">
        <v>14</v>
      </c>
      <c r="C4" s="194" t="s">
        <v>117</v>
      </c>
      <c r="D4" s="194" t="s">
        <v>125</v>
      </c>
      <c r="E4" s="194" t="s">
        <v>135</v>
      </c>
      <c r="F4" s="194" t="s">
        <v>185</v>
      </c>
      <c r="G4" s="194" t="s">
        <v>503</v>
      </c>
    </row>
    <row r="5" spans="1:10">
      <c r="A5" s="136" t="s">
        <v>161</v>
      </c>
      <c r="B5" s="370" t="s">
        <v>162</v>
      </c>
      <c r="C5" s="371"/>
      <c r="D5" s="371"/>
      <c r="E5" s="371"/>
      <c r="F5" s="371"/>
      <c r="G5" s="371"/>
    </row>
    <row r="6" spans="1:10">
      <c r="A6" s="136" t="s">
        <v>163</v>
      </c>
      <c r="B6" s="256">
        <v>65</v>
      </c>
      <c r="C6" s="256">
        <v>75</v>
      </c>
      <c r="D6" s="256">
        <v>75</v>
      </c>
      <c r="E6" s="256">
        <v>33</v>
      </c>
      <c r="F6" s="256">
        <v>75</v>
      </c>
      <c r="G6" s="256">
        <v>75</v>
      </c>
      <c r="H6" s="206"/>
      <c r="I6" s="206"/>
      <c r="J6" s="206"/>
    </row>
    <row r="7" spans="1:10">
      <c r="A7" s="136" t="s">
        <v>164</v>
      </c>
      <c r="B7" s="256">
        <v>25</v>
      </c>
      <c r="C7" s="256">
        <v>12</v>
      </c>
      <c r="D7" s="256">
        <v>15</v>
      </c>
      <c r="E7" s="256">
        <v>17</v>
      </c>
      <c r="F7" s="256">
        <v>25</v>
      </c>
      <c r="G7" s="256">
        <v>25</v>
      </c>
      <c r="H7" s="206"/>
      <c r="I7" s="206"/>
      <c r="J7" s="206"/>
    </row>
    <row r="8" spans="1:10">
      <c r="A8" s="131" t="s">
        <v>505</v>
      </c>
      <c r="B8" s="256">
        <v>30</v>
      </c>
      <c r="C8" s="256">
        <v>30</v>
      </c>
      <c r="D8" s="256">
        <v>30</v>
      </c>
      <c r="E8" s="362"/>
      <c r="F8" s="256">
        <v>30</v>
      </c>
      <c r="G8" s="256">
        <v>30</v>
      </c>
      <c r="H8" s="206"/>
      <c r="I8" s="206"/>
      <c r="J8" s="206"/>
    </row>
    <row r="9" spans="1:10">
      <c r="A9" s="131" t="s">
        <v>506</v>
      </c>
      <c r="B9" s="209">
        <v>47</v>
      </c>
      <c r="C9" s="209">
        <v>47</v>
      </c>
      <c r="D9" s="209">
        <v>47</v>
      </c>
      <c r="E9" s="363"/>
      <c r="F9" s="209">
        <v>47</v>
      </c>
      <c r="G9" s="209">
        <v>47</v>
      </c>
      <c r="H9" s="206"/>
      <c r="I9" s="206"/>
      <c r="J9" s="206"/>
    </row>
    <row r="10" spans="1:10">
      <c r="A10" s="137" t="s">
        <v>507</v>
      </c>
      <c r="B10" s="257"/>
      <c r="C10" s="258"/>
      <c r="D10" s="256" t="s">
        <v>499</v>
      </c>
      <c r="E10" s="364"/>
      <c r="F10" s="256" t="s">
        <v>499</v>
      </c>
      <c r="G10" s="256" t="s">
        <v>499</v>
      </c>
      <c r="H10" s="206"/>
      <c r="I10" s="206"/>
      <c r="J10" s="206"/>
    </row>
    <row r="11" spans="1:10">
      <c r="A11" s="128"/>
    </row>
    <row r="12" spans="1:10" ht="14.5" customHeight="1">
      <c r="A12" s="365" t="s">
        <v>500</v>
      </c>
      <c r="B12" s="365"/>
      <c r="C12" s="365"/>
      <c r="D12" s="365"/>
      <c r="E12" s="365"/>
    </row>
    <row r="13" spans="1:10" ht="14.25" customHeight="1">
      <c r="A13" s="365"/>
      <c r="B13" s="365"/>
      <c r="C13" s="365"/>
      <c r="D13" s="365"/>
      <c r="E13" s="365"/>
    </row>
    <row r="14" spans="1:10">
      <c r="A14" s="128"/>
    </row>
  </sheetData>
  <sheetProtection selectLockedCells="1" selectUnlockedCells="1"/>
  <mergeCells count="4">
    <mergeCell ref="E8:E10"/>
    <mergeCell ref="A12:E13"/>
    <mergeCell ref="A1:G1"/>
    <mergeCell ref="B5:G5"/>
  </mergeCells>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H124"/>
  <sheetViews>
    <sheetView zoomScale="80" zoomScaleNormal="80" workbookViewId="0">
      <selection activeCell="F84" sqref="F84:H85"/>
    </sheetView>
  </sheetViews>
  <sheetFormatPr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271" t="s">
        <v>0</v>
      </c>
      <c r="B1" s="272"/>
      <c r="C1" s="272"/>
      <c r="D1" s="272"/>
      <c r="E1" s="272"/>
      <c r="F1" s="272"/>
      <c r="G1" s="272"/>
      <c r="H1" s="273"/>
    </row>
    <row r="2" spans="1:8" ht="15" thickBot="1">
      <c r="A2" s="1" t="s">
        <v>1</v>
      </c>
      <c r="B2" s="274" t="s">
        <v>113</v>
      </c>
      <c r="C2" s="275"/>
      <c r="D2" s="275"/>
      <c r="E2" s="2" t="s">
        <v>2</v>
      </c>
      <c r="F2" s="150">
        <v>44440</v>
      </c>
      <c r="G2" s="2" t="s">
        <v>3</v>
      </c>
      <c r="H2" s="151">
        <v>44804</v>
      </c>
    </row>
    <row r="3" spans="1:8">
      <c r="A3" s="3"/>
      <c r="B3" s="4"/>
      <c r="C3" s="4"/>
      <c r="D3" s="4"/>
      <c r="E3" s="5"/>
      <c r="F3" s="5"/>
      <c r="G3" s="5"/>
      <c r="H3" s="6"/>
    </row>
    <row r="4" spans="1:8">
      <c r="A4" s="7" t="s">
        <v>4</v>
      </c>
      <c r="B4" s="152"/>
      <c r="C4" s="152"/>
      <c r="D4" s="152"/>
      <c r="E4" s="5"/>
      <c r="F4" s="5" t="s">
        <v>5</v>
      </c>
      <c r="G4" s="8"/>
      <c r="H4" s="9">
        <v>2021</v>
      </c>
    </row>
    <row r="5" spans="1:8" ht="15" thickBot="1">
      <c r="A5" s="3"/>
      <c r="B5" s="4"/>
      <c r="C5" s="4"/>
      <c r="D5" s="4"/>
      <c r="E5" s="5"/>
      <c r="F5" s="5"/>
      <c r="G5" s="5"/>
      <c r="H5" s="6"/>
    </row>
    <row r="6" spans="1:8" ht="15" thickBot="1">
      <c r="A6" s="276" t="s">
        <v>6</v>
      </c>
      <c r="B6" s="277"/>
      <c r="C6" s="277"/>
      <c r="D6" s="277"/>
      <c r="E6" s="277"/>
      <c r="F6" s="277"/>
      <c r="G6" s="277"/>
      <c r="H6" s="278"/>
    </row>
    <row r="7" spans="1:8">
      <c r="A7" s="10" t="s">
        <v>7</v>
      </c>
      <c r="B7" s="279" t="s">
        <v>114</v>
      </c>
      <c r="C7" s="280"/>
      <c r="D7" s="280"/>
      <c r="E7" s="280"/>
      <c r="F7" s="280"/>
      <c r="G7" s="11" t="s">
        <v>8</v>
      </c>
      <c r="H7" s="153" t="s">
        <v>115</v>
      </c>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54" t="s">
        <v>116</v>
      </c>
      <c r="C10" s="154"/>
      <c r="D10" s="154"/>
      <c r="E10" s="22" t="s">
        <v>117</v>
      </c>
      <c r="F10" s="154">
        <v>150</v>
      </c>
      <c r="G10" s="23"/>
      <c r="H10" s="155" t="s">
        <v>118</v>
      </c>
    </row>
    <row r="11" spans="1:8">
      <c r="A11" s="21"/>
      <c r="B11" s="23"/>
      <c r="C11" s="23"/>
      <c r="D11" s="23"/>
      <c r="E11" s="23"/>
      <c r="F11" s="23"/>
      <c r="G11" s="23"/>
      <c r="H11" s="6"/>
    </row>
    <row r="12" spans="1:8">
      <c r="A12" s="24" t="s">
        <v>15</v>
      </c>
      <c r="B12" s="25">
        <v>1000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56">
        <v>2</v>
      </c>
      <c r="C16" s="5"/>
      <c r="D16" s="38" t="s">
        <v>20</v>
      </c>
      <c r="E16" s="156">
        <v>1</v>
      </c>
      <c r="F16" s="39"/>
      <c r="G16" s="5"/>
      <c r="H16" s="6"/>
    </row>
    <row r="17" spans="1:8">
      <c r="A17" s="24"/>
      <c r="B17" s="5"/>
      <c r="C17" s="5"/>
      <c r="D17" s="31"/>
      <c r="E17" s="39"/>
      <c r="F17" s="39"/>
      <c r="G17" s="5"/>
      <c r="H17" s="6"/>
    </row>
    <row r="18" spans="1:8">
      <c r="A18" s="24" t="s">
        <v>21</v>
      </c>
      <c r="B18" s="40"/>
      <c r="C18" s="40"/>
      <c r="D18" s="31"/>
      <c r="E18" s="41" t="s">
        <v>22</v>
      </c>
      <c r="F18" s="157"/>
      <c r="G18" s="157"/>
      <c r="H18" s="6"/>
    </row>
    <row r="19" spans="1:8">
      <c r="A19" s="33"/>
      <c r="B19" s="42"/>
      <c r="C19" s="42"/>
      <c r="D19" s="42"/>
      <c r="E19" s="42"/>
      <c r="F19" s="42"/>
      <c r="G19" s="43"/>
      <c r="H19" s="44"/>
    </row>
    <row r="20" spans="1:8">
      <c r="A20" s="33" t="s">
        <v>23</v>
      </c>
      <c r="B20" s="40"/>
      <c r="C20" s="40"/>
      <c r="D20" s="40"/>
      <c r="E20" s="45" t="s">
        <v>111</v>
      </c>
      <c r="F20" s="198"/>
      <c r="G20" s="199"/>
      <c r="H20" s="47"/>
    </row>
    <row r="21" spans="1:8">
      <c r="A21" s="33"/>
      <c r="B21" s="42"/>
      <c r="C21" s="48"/>
      <c r="D21" s="42"/>
      <c r="E21" s="42"/>
      <c r="F21" s="42"/>
      <c r="G21" s="43"/>
      <c r="H21" s="44"/>
    </row>
    <row r="22" spans="1:8">
      <c r="A22" s="33" t="s">
        <v>25</v>
      </c>
      <c r="B22" s="158"/>
      <c r="C22" s="158"/>
      <c r="D22" s="158"/>
      <c r="E22" s="158"/>
      <c r="F22" s="158"/>
      <c r="G22" s="27" t="s">
        <v>26</v>
      </c>
      <c r="H22" s="159"/>
    </row>
    <row r="23" spans="1:8">
      <c r="A23" s="50" t="s">
        <v>27</v>
      </c>
      <c r="B23" s="160">
        <v>0</v>
      </c>
      <c r="C23" s="160">
        <v>0</v>
      </c>
      <c r="D23" s="160">
        <v>25</v>
      </c>
      <c r="E23" s="160">
        <v>0</v>
      </c>
      <c r="F23" s="160">
        <v>0</v>
      </c>
      <c r="G23" s="51"/>
      <c r="H23" s="161">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62">
        <v>0</v>
      </c>
      <c r="C26" s="56" t="s">
        <v>30</v>
      </c>
      <c r="D26" s="54"/>
      <c r="E26" s="54"/>
      <c r="F26" s="54"/>
      <c r="G26" s="54"/>
      <c r="H26" s="6"/>
    </row>
    <row r="27" spans="1:8" ht="14.25" customHeight="1">
      <c r="A27" s="281" t="s">
        <v>31</v>
      </c>
      <c r="B27" s="55"/>
      <c r="C27" s="56"/>
      <c r="D27" s="54"/>
      <c r="E27" s="54"/>
      <c r="F27" s="54"/>
      <c r="G27" s="54"/>
      <c r="H27" s="6"/>
    </row>
    <row r="28" spans="1:8">
      <c r="A28" s="281"/>
      <c r="B28" s="162" t="s">
        <v>119</v>
      </c>
      <c r="C28" s="56"/>
      <c r="D28" s="54"/>
      <c r="E28" s="54"/>
      <c r="F28" s="54"/>
      <c r="G28" s="54"/>
      <c r="H28" s="6"/>
    </row>
    <row r="29" spans="1:8" ht="15" thickBot="1">
      <c r="A29" s="57"/>
      <c r="B29" s="58"/>
      <c r="C29" s="59"/>
      <c r="D29" s="58"/>
      <c r="E29" s="58"/>
      <c r="F29" s="58"/>
      <c r="G29" s="58"/>
      <c r="H29" s="60"/>
    </row>
    <row r="30" spans="1:8" ht="15" thickBot="1">
      <c r="A30" s="276" t="s">
        <v>32</v>
      </c>
      <c r="B30" s="282"/>
      <c r="C30" s="277"/>
      <c r="D30" s="277"/>
      <c r="E30" s="277"/>
      <c r="F30" s="277"/>
      <c r="G30" s="277"/>
      <c r="H30" s="278"/>
    </row>
    <row r="31" spans="1:8">
      <c r="A31" s="61"/>
      <c r="B31" s="62"/>
      <c r="C31" s="62"/>
      <c r="D31" s="62"/>
      <c r="E31" s="62"/>
      <c r="F31" s="62"/>
      <c r="G31" s="62"/>
      <c r="H31" s="63"/>
    </row>
    <row r="32" spans="1:8">
      <c r="A32" s="64" t="s">
        <v>33</v>
      </c>
      <c r="B32" s="65"/>
      <c r="C32" s="66">
        <v>1000</v>
      </c>
      <c r="D32" s="5"/>
      <c r="E32" s="54"/>
      <c r="F32" s="54"/>
      <c r="G32" s="54"/>
      <c r="H32" s="6"/>
    </row>
    <row r="33" spans="1:8">
      <c r="A33" s="64" t="s">
        <v>34</v>
      </c>
      <c r="B33" s="67" t="s">
        <v>35</v>
      </c>
      <c r="C33" s="68">
        <v>25</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975</v>
      </c>
      <c r="D35" s="69"/>
      <c r="E35" s="69"/>
      <c r="F35" s="69"/>
      <c r="G35" s="5"/>
      <c r="H35" s="6"/>
    </row>
    <row r="36" spans="1:8" ht="15" thickBot="1">
      <c r="A36" s="64"/>
      <c r="B36" s="65"/>
      <c r="C36" s="74"/>
      <c r="D36" s="69"/>
      <c r="E36" s="69"/>
      <c r="F36" s="69"/>
      <c r="G36" s="5"/>
      <c r="H36" s="6"/>
    </row>
    <row r="37" spans="1:8">
      <c r="A37" s="283" t="s">
        <v>42</v>
      </c>
      <c r="B37" s="282"/>
      <c r="C37" s="282"/>
      <c r="D37" s="282"/>
      <c r="E37" s="282"/>
      <c r="F37" s="282"/>
      <c r="G37" s="282"/>
      <c r="H37" s="284"/>
    </row>
    <row r="38" spans="1:8" ht="37.5">
      <c r="A38" s="75"/>
      <c r="B38" s="285" t="s">
        <v>43</v>
      </c>
      <c r="C38" s="286"/>
      <c r="D38" s="178" t="s">
        <v>44</v>
      </c>
      <c r="E38" s="179" t="s">
        <v>45</v>
      </c>
      <c r="F38" s="76" t="s">
        <v>46</v>
      </c>
      <c r="G38" s="287" t="s">
        <v>47</v>
      </c>
      <c r="H38" s="288"/>
    </row>
    <row r="39" spans="1:8">
      <c r="A39" s="77">
        <v>1</v>
      </c>
      <c r="B39" s="289" t="s">
        <v>114</v>
      </c>
      <c r="C39" s="290"/>
      <c r="D39" s="163">
        <v>1800</v>
      </c>
      <c r="E39" s="163">
        <v>0</v>
      </c>
      <c r="F39" s="146" t="s">
        <v>64</v>
      </c>
      <c r="G39" s="291">
        <v>1800</v>
      </c>
      <c r="H39" s="292"/>
    </row>
    <row r="40" spans="1:8">
      <c r="A40" s="77">
        <v>2</v>
      </c>
      <c r="B40" s="289"/>
      <c r="C40" s="290"/>
      <c r="D40" s="163">
        <v>0</v>
      </c>
      <c r="E40" s="163">
        <v>0</v>
      </c>
      <c r="F40" s="146" t="s">
        <v>64</v>
      </c>
      <c r="G40" s="291">
        <v>0</v>
      </c>
      <c r="H40" s="292"/>
    </row>
    <row r="41" spans="1:8">
      <c r="A41" s="77">
        <v>3</v>
      </c>
      <c r="B41" s="289"/>
      <c r="C41" s="290"/>
      <c r="D41" s="163">
        <v>0</v>
      </c>
      <c r="E41" s="163">
        <v>0</v>
      </c>
      <c r="F41" s="146" t="s">
        <v>64</v>
      </c>
      <c r="G41" s="291">
        <v>0</v>
      </c>
      <c r="H41" s="292"/>
    </row>
    <row r="42" spans="1:8">
      <c r="A42" s="77">
        <v>4</v>
      </c>
      <c r="B42" s="289"/>
      <c r="C42" s="290"/>
      <c r="D42" s="163">
        <v>0</v>
      </c>
      <c r="E42" s="163">
        <v>0</v>
      </c>
      <c r="F42" s="146" t="s">
        <v>64</v>
      </c>
      <c r="G42" s="291">
        <v>0</v>
      </c>
      <c r="H42" s="292"/>
    </row>
    <row r="43" spans="1:8">
      <c r="A43" s="77">
        <v>5</v>
      </c>
      <c r="B43" s="289"/>
      <c r="C43" s="290"/>
      <c r="D43" s="163">
        <v>0</v>
      </c>
      <c r="E43" s="163">
        <v>0</v>
      </c>
      <c r="F43" s="146" t="s">
        <v>64</v>
      </c>
      <c r="G43" s="291">
        <v>0</v>
      </c>
      <c r="H43" s="292"/>
    </row>
    <row r="44" spans="1:8">
      <c r="A44" s="77">
        <v>6</v>
      </c>
      <c r="B44" s="289"/>
      <c r="C44" s="290"/>
      <c r="D44" s="163">
        <v>0</v>
      </c>
      <c r="E44" s="163">
        <v>0</v>
      </c>
      <c r="F44" s="146" t="s">
        <v>64</v>
      </c>
      <c r="G44" s="291">
        <v>0</v>
      </c>
      <c r="H44" s="292"/>
    </row>
    <row r="45" spans="1:8">
      <c r="A45" s="77">
        <v>7</v>
      </c>
      <c r="B45" s="289"/>
      <c r="C45" s="290"/>
      <c r="D45" s="163">
        <v>0</v>
      </c>
      <c r="E45" s="163">
        <v>0</v>
      </c>
      <c r="F45" s="146" t="s">
        <v>64</v>
      </c>
      <c r="G45" s="291">
        <v>0</v>
      </c>
      <c r="H45" s="292"/>
    </row>
    <row r="46" spans="1:8">
      <c r="A46" s="77">
        <v>8</v>
      </c>
      <c r="B46" s="295"/>
      <c r="C46" s="296"/>
      <c r="D46" s="164">
        <v>0</v>
      </c>
      <c r="E46" s="164">
        <v>0</v>
      </c>
      <c r="F46" s="146" t="s">
        <v>64</v>
      </c>
      <c r="G46" s="291">
        <v>0</v>
      </c>
      <c r="H46" s="292"/>
    </row>
    <row r="47" spans="1:8">
      <c r="A47" s="78"/>
      <c r="B47" s="299" t="s">
        <v>48</v>
      </c>
      <c r="C47" s="299"/>
      <c r="D47" s="299"/>
      <c r="E47" s="299"/>
      <c r="F47" s="299"/>
      <c r="G47" s="38" t="s">
        <v>49</v>
      </c>
      <c r="H47" s="79">
        <v>1800</v>
      </c>
    </row>
    <row r="48" spans="1:8">
      <c r="A48" s="80"/>
      <c r="B48" s="38"/>
      <c r="C48" s="38"/>
      <c r="D48" s="38"/>
      <c r="E48" s="38"/>
      <c r="F48" s="38" t="s">
        <v>50</v>
      </c>
      <c r="G48" s="38" t="s">
        <v>51</v>
      </c>
      <c r="H48" s="79">
        <v>0</v>
      </c>
    </row>
    <row r="49" spans="1:8">
      <c r="A49" s="80"/>
      <c r="B49" s="38"/>
      <c r="C49" s="38"/>
      <c r="D49" s="38"/>
      <c r="E49" s="38"/>
      <c r="F49" s="38"/>
      <c r="G49" s="38"/>
      <c r="H49" s="81"/>
    </row>
    <row r="50" spans="1:8" ht="14.25" customHeight="1">
      <c r="A50" s="300" t="s">
        <v>48</v>
      </c>
      <c r="B50" s="301"/>
      <c r="C50" s="301"/>
      <c r="D50" s="82">
        <v>1800</v>
      </c>
      <c r="E50" s="5" t="s">
        <v>49</v>
      </c>
      <c r="F50" s="5"/>
      <c r="G50" s="5"/>
      <c r="H50" s="6"/>
    </row>
    <row r="51" spans="1:8">
      <c r="A51" s="64" t="s">
        <v>17</v>
      </c>
      <c r="B51" s="5"/>
      <c r="C51" s="83"/>
      <c r="D51" s="84">
        <v>0.3</v>
      </c>
      <c r="E51" s="5" t="s">
        <v>52</v>
      </c>
      <c r="F51" s="5"/>
      <c r="G51" s="5"/>
      <c r="H51" s="6"/>
    </row>
    <row r="52" spans="1:8">
      <c r="A52" s="37" t="s">
        <v>53</v>
      </c>
      <c r="B52" s="5"/>
      <c r="C52" s="38" t="s">
        <v>54</v>
      </c>
      <c r="D52" s="85">
        <v>540</v>
      </c>
      <c r="E52" s="5"/>
      <c r="F52" s="5"/>
      <c r="G52" s="5"/>
      <c r="H52" s="6"/>
    </row>
    <row r="53" spans="1:8" ht="15" thickBot="1">
      <c r="A53" s="86"/>
      <c r="B53" s="87"/>
      <c r="C53" s="87"/>
      <c r="D53" s="59"/>
      <c r="E53" s="59"/>
      <c r="F53" s="59"/>
      <c r="G53" s="59"/>
      <c r="H53" s="60"/>
    </row>
    <row r="54" spans="1:8">
      <c r="A54" s="302" t="s">
        <v>55</v>
      </c>
      <c r="B54" s="303"/>
      <c r="C54" s="303"/>
      <c r="D54" s="303"/>
      <c r="E54" s="303"/>
      <c r="F54" s="303"/>
      <c r="G54" s="88" t="s">
        <v>112</v>
      </c>
      <c r="H54" s="177"/>
    </row>
    <row r="55" spans="1:8" ht="25.5" customHeight="1">
      <c r="A55" s="89"/>
      <c r="B55" s="285" t="s">
        <v>43</v>
      </c>
      <c r="C55" s="286"/>
      <c r="D55" s="76" t="s">
        <v>56</v>
      </c>
      <c r="E55" s="293" t="s">
        <v>57</v>
      </c>
      <c r="F55" s="294"/>
      <c r="G55" s="5"/>
      <c r="H55" s="6"/>
    </row>
    <row r="56" spans="1:8">
      <c r="A56" s="77">
        <v>1</v>
      </c>
      <c r="B56" s="304"/>
      <c r="C56" s="305"/>
      <c r="D56" s="165"/>
      <c r="E56" s="306">
        <v>0</v>
      </c>
      <c r="F56" s="307"/>
      <c r="G56" s="5"/>
      <c r="H56" s="6"/>
    </row>
    <row r="57" spans="1:8">
      <c r="A57" s="77">
        <v>2</v>
      </c>
      <c r="B57" s="304" t="s">
        <v>64</v>
      </c>
      <c r="C57" s="305"/>
      <c r="D57" s="165"/>
      <c r="E57" s="306">
        <v>0</v>
      </c>
      <c r="F57" s="307"/>
      <c r="G57" s="5"/>
      <c r="H57" s="6"/>
    </row>
    <row r="58" spans="1:8">
      <c r="A58" s="77">
        <v>3</v>
      </c>
      <c r="B58" s="304" t="s">
        <v>64</v>
      </c>
      <c r="C58" s="305"/>
      <c r="D58" s="165"/>
      <c r="E58" s="306">
        <v>0</v>
      </c>
      <c r="F58" s="307"/>
      <c r="G58" s="5"/>
      <c r="H58" s="6"/>
    </row>
    <row r="59" spans="1:8">
      <c r="A59" s="77">
        <v>4</v>
      </c>
      <c r="B59" s="304" t="s">
        <v>64</v>
      </c>
      <c r="C59" s="305"/>
      <c r="D59" s="165"/>
      <c r="E59" s="306">
        <v>0</v>
      </c>
      <c r="F59" s="307"/>
      <c r="G59" s="5"/>
      <c r="H59" s="6"/>
    </row>
    <row r="60" spans="1:8">
      <c r="A60" s="77">
        <v>5</v>
      </c>
      <c r="B60" s="304" t="s">
        <v>64</v>
      </c>
      <c r="C60" s="305"/>
      <c r="D60" s="165"/>
      <c r="E60" s="306">
        <v>0</v>
      </c>
      <c r="F60" s="307"/>
      <c r="G60" s="5"/>
      <c r="H60" s="6"/>
    </row>
    <row r="61" spans="1:8">
      <c r="A61" s="77">
        <v>6</v>
      </c>
      <c r="B61" s="304" t="s">
        <v>64</v>
      </c>
      <c r="C61" s="305"/>
      <c r="D61" s="165"/>
      <c r="E61" s="306">
        <v>0</v>
      </c>
      <c r="F61" s="307"/>
      <c r="G61" s="5"/>
      <c r="H61" s="6"/>
    </row>
    <row r="62" spans="1:8">
      <c r="A62" s="77">
        <v>7</v>
      </c>
      <c r="B62" s="304" t="s">
        <v>64</v>
      </c>
      <c r="C62" s="305"/>
      <c r="D62" s="165"/>
      <c r="E62" s="306">
        <v>0</v>
      </c>
      <c r="F62" s="307"/>
      <c r="G62" s="5"/>
      <c r="H62" s="6"/>
    </row>
    <row r="63" spans="1:8">
      <c r="A63" s="78">
        <v>8</v>
      </c>
      <c r="B63" s="304" t="s">
        <v>64</v>
      </c>
      <c r="C63" s="305"/>
      <c r="D63" s="166"/>
      <c r="E63" s="308">
        <v>0</v>
      </c>
      <c r="F63" s="309"/>
      <c r="G63" s="5"/>
      <c r="H63" s="6"/>
    </row>
    <row r="64" spans="1:8">
      <c r="A64" s="80"/>
      <c r="B64" s="41"/>
      <c r="C64" s="41"/>
      <c r="D64" s="38" t="s">
        <v>58</v>
      </c>
      <c r="E64" s="38" t="s">
        <v>59</v>
      </c>
      <c r="F64" s="90">
        <v>0</v>
      </c>
      <c r="G64" s="5"/>
      <c r="H64" s="6"/>
    </row>
    <row r="65" spans="1:8">
      <c r="A65" s="80"/>
      <c r="B65" s="38"/>
      <c r="C65" s="38"/>
      <c r="D65" s="38"/>
      <c r="E65" s="5"/>
      <c r="F65" s="38"/>
      <c r="G65" s="5"/>
      <c r="H65" s="6"/>
    </row>
    <row r="66" spans="1:8" ht="14.25" customHeight="1">
      <c r="A66" s="310" t="s">
        <v>60</v>
      </c>
      <c r="B66" s="311"/>
      <c r="C66" s="167"/>
      <c r="D66" s="167"/>
      <c r="E66" s="152"/>
      <c r="F66" s="167"/>
      <c r="G66" s="168"/>
      <c r="H66" s="6"/>
    </row>
    <row r="67" spans="1:8">
      <c r="A67" s="310"/>
      <c r="B67" s="311"/>
      <c r="C67" s="167"/>
      <c r="D67" s="167"/>
      <c r="E67" s="152"/>
      <c r="F67" s="167"/>
      <c r="G67" s="152"/>
      <c r="H67" s="6"/>
    </row>
    <row r="68" spans="1:8">
      <c r="A68" s="314" t="s">
        <v>64</v>
      </c>
      <c r="B68" s="315"/>
      <c r="C68" s="38"/>
      <c r="D68" s="38"/>
      <c r="E68" s="5"/>
      <c r="F68" s="38"/>
      <c r="G68" s="5"/>
      <c r="H68" s="6"/>
    </row>
    <row r="69" spans="1:8">
      <c r="A69" s="37"/>
      <c r="B69" s="91" t="s">
        <v>57</v>
      </c>
      <c r="C69" s="38" t="s">
        <v>59</v>
      </c>
      <c r="D69" s="92">
        <v>0</v>
      </c>
      <c r="E69" s="5"/>
      <c r="F69" s="91"/>
      <c r="G69" s="38"/>
      <c r="H69" s="79"/>
    </row>
    <row r="70" spans="1:8">
      <c r="A70" s="37"/>
      <c r="B70" s="91" t="s">
        <v>61</v>
      </c>
      <c r="C70" s="93" t="s">
        <v>62</v>
      </c>
      <c r="D70" s="92">
        <v>0</v>
      </c>
      <c r="E70" s="54"/>
      <c r="F70" s="91"/>
      <c r="G70" s="93"/>
      <c r="H70" s="94"/>
    </row>
    <row r="71" spans="1:8">
      <c r="A71" s="37"/>
      <c r="B71" s="91"/>
      <c r="C71" s="93"/>
      <c r="D71" s="95"/>
      <c r="E71" s="96"/>
      <c r="F71" s="5"/>
      <c r="G71" s="5"/>
      <c r="H71" s="6"/>
    </row>
    <row r="72" spans="1:8">
      <c r="A72" s="97" t="s">
        <v>63</v>
      </c>
      <c r="B72" s="169"/>
      <c r="C72" s="93" t="s">
        <v>62</v>
      </c>
      <c r="D72" s="170">
        <v>0</v>
      </c>
      <c r="E72" s="43" t="s">
        <v>64</v>
      </c>
      <c r="F72" s="91"/>
      <c r="G72" s="93"/>
      <c r="H72" s="94"/>
    </row>
    <row r="73" spans="1:8">
      <c r="A73" s="37"/>
      <c r="B73" s="38" t="s">
        <v>65</v>
      </c>
      <c r="C73" s="38" t="s">
        <v>66</v>
      </c>
      <c r="D73" s="98">
        <v>0</v>
      </c>
      <c r="E73" s="5"/>
      <c r="F73" s="5"/>
      <c r="G73" s="38"/>
      <c r="H73" s="79"/>
    </row>
    <row r="74" spans="1:8">
      <c r="A74" s="37"/>
      <c r="B74" s="38"/>
      <c r="C74" s="38"/>
      <c r="D74" s="98"/>
      <c r="E74" s="5"/>
      <c r="F74" s="5"/>
      <c r="G74" s="38"/>
      <c r="H74" s="79"/>
    </row>
    <row r="75" spans="1:8">
      <c r="A75" s="37" t="s">
        <v>67</v>
      </c>
      <c r="B75" s="38"/>
      <c r="C75" s="38" t="s">
        <v>51</v>
      </c>
      <c r="D75" s="92">
        <v>0</v>
      </c>
      <c r="E75" s="5"/>
      <c r="F75" s="5"/>
      <c r="G75" s="38"/>
      <c r="H75" s="79"/>
    </row>
    <row r="76" spans="1:8">
      <c r="A76" s="37" t="s">
        <v>17</v>
      </c>
      <c r="B76" s="38"/>
      <c r="C76" s="38"/>
      <c r="D76" s="99">
        <v>0.3</v>
      </c>
      <c r="E76" s="5" t="s">
        <v>68</v>
      </c>
      <c r="F76" s="5"/>
      <c r="G76" s="38"/>
      <c r="H76" s="79"/>
    </row>
    <row r="77" spans="1:8">
      <c r="A77" s="64" t="s">
        <v>69</v>
      </c>
      <c r="B77" s="38"/>
      <c r="C77" s="38" t="s">
        <v>70</v>
      </c>
      <c r="D77" s="85">
        <v>0</v>
      </c>
      <c r="E77" s="5"/>
      <c r="F77" s="5"/>
      <c r="G77" s="38"/>
      <c r="H77" s="79"/>
    </row>
    <row r="78" spans="1:8">
      <c r="A78" s="64"/>
      <c r="B78" s="38"/>
      <c r="C78" s="38"/>
      <c r="D78" s="100"/>
      <c r="E78" s="5"/>
      <c r="F78" s="5"/>
      <c r="G78" s="38"/>
      <c r="H78" s="79"/>
    </row>
    <row r="79" spans="1:8">
      <c r="A79" s="64" t="s">
        <v>69</v>
      </c>
      <c r="B79" s="38"/>
      <c r="C79" s="101" t="s">
        <v>71</v>
      </c>
      <c r="D79" s="98">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16" t="s">
        <v>73</v>
      </c>
      <c r="B82" s="317"/>
      <c r="C82" s="317"/>
      <c r="D82" s="317"/>
      <c r="E82" s="317"/>
      <c r="F82" s="317"/>
      <c r="G82" s="317"/>
      <c r="H82" s="318"/>
    </row>
    <row r="83" spans="1:8">
      <c r="A83" s="37"/>
      <c r="B83" s="49"/>
      <c r="C83" s="27"/>
      <c r="D83" s="107"/>
      <c r="E83" s="45"/>
      <c r="F83" s="45"/>
      <c r="G83" s="45"/>
      <c r="H83" s="108"/>
    </row>
    <row r="84" spans="1:8">
      <c r="A84" s="109" t="s">
        <v>74</v>
      </c>
      <c r="B84" s="49"/>
      <c r="C84" s="27"/>
      <c r="D84" s="110">
        <v>540</v>
      </c>
      <c r="E84" s="5" t="s">
        <v>75</v>
      </c>
      <c r="F84" s="319" t="s">
        <v>64</v>
      </c>
      <c r="G84" s="319"/>
      <c r="H84" s="320"/>
    </row>
    <row r="85" spans="1:8">
      <c r="A85" s="33"/>
      <c r="B85" s="43"/>
      <c r="C85" s="43"/>
      <c r="D85" s="111"/>
      <c r="E85" s="5"/>
      <c r="F85" s="319"/>
      <c r="G85" s="319"/>
      <c r="H85" s="320"/>
    </row>
    <row r="86" spans="1:8" ht="14.25" customHeight="1">
      <c r="A86" s="321" t="s">
        <v>109</v>
      </c>
      <c r="B86" s="91" t="s">
        <v>77</v>
      </c>
      <c r="C86" s="93" t="s">
        <v>62</v>
      </c>
      <c r="D86" s="114">
        <v>0</v>
      </c>
      <c r="E86" s="96"/>
      <c r="F86" s="5"/>
      <c r="G86" s="5"/>
      <c r="H86" s="6"/>
    </row>
    <row r="87" spans="1:8">
      <c r="A87" s="321"/>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540</v>
      </c>
      <c r="E90" s="5"/>
      <c r="F90" s="113"/>
      <c r="G90" s="5"/>
      <c r="H90" s="6"/>
    </row>
    <row r="91" spans="1:8" ht="15" thickBot="1">
      <c r="A91" s="24"/>
      <c r="B91" s="5"/>
      <c r="C91" s="38"/>
      <c r="D91" s="114"/>
      <c r="E91" s="5"/>
      <c r="F91" s="113"/>
      <c r="G91" s="5"/>
      <c r="H91" s="6"/>
    </row>
    <row r="92" spans="1:8" ht="15" thickBot="1">
      <c r="A92" s="276" t="s">
        <v>83</v>
      </c>
      <c r="B92" s="277"/>
      <c r="C92" s="277"/>
      <c r="D92" s="277"/>
      <c r="E92" s="277"/>
      <c r="F92" s="277"/>
      <c r="G92" s="277"/>
      <c r="H92" s="278"/>
    </row>
    <row r="93" spans="1:8">
      <c r="A93" s="24"/>
      <c r="B93" s="5"/>
      <c r="C93" s="38"/>
      <c r="D93" s="114"/>
      <c r="E93" s="5"/>
      <c r="F93" s="113"/>
      <c r="G93" s="5"/>
      <c r="H93" s="6"/>
    </row>
    <row r="94" spans="1:8">
      <c r="A94" s="109" t="s">
        <v>33</v>
      </c>
      <c r="B94" s="5"/>
      <c r="C94" s="38"/>
      <c r="D94" s="114">
        <v>1000</v>
      </c>
      <c r="E94" s="5"/>
      <c r="F94" s="113"/>
      <c r="G94" s="5"/>
      <c r="H94" s="6"/>
    </row>
    <row r="95" spans="1:8">
      <c r="A95" s="109"/>
      <c r="B95" s="5"/>
      <c r="C95" s="115"/>
      <c r="D95" s="116"/>
      <c r="E95" s="5"/>
      <c r="F95" s="113"/>
      <c r="G95" s="5"/>
      <c r="H95" s="6"/>
    </row>
    <row r="96" spans="1:8">
      <c r="A96" s="117" t="s">
        <v>84</v>
      </c>
      <c r="B96" s="91" t="s">
        <v>77</v>
      </c>
      <c r="C96" s="118" t="s">
        <v>62</v>
      </c>
      <c r="D96" s="114">
        <v>66</v>
      </c>
      <c r="E96" s="5"/>
      <c r="F96" s="113"/>
      <c r="G96" s="5"/>
      <c r="H96" s="6"/>
    </row>
    <row r="97" spans="1:8">
      <c r="A97" s="64"/>
      <c r="B97" s="91" t="s">
        <v>78</v>
      </c>
      <c r="C97" s="118" t="s">
        <v>62</v>
      </c>
      <c r="D97" s="114">
        <v>11</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322" t="s">
        <v>64</v>
      </c>
      <c r="F100" s="322"/>
      <c r="G100" s="322"/>
      <c r="H100" s="323"/>
    </row>
    <row r="101" spans="1:8">
      <c r="A101" s="24"/>
      <c r="B101" s="91" t="s">
        <v>85</v>
      </c>
      <c r="C101" s="118" t="s">
        <v>62</v>
      </c>
      <c r="D101" s="114">
        <v>25</v>
      </c>
      <c r="E101" s="322"/>
      <c r="F101" s="322"/>
      <c r="G101" s="322"/>
      <c r="H101" s="323"/>
    </row>
    <row r="102" spans="1:8">
      <c r="A102" s="24"/>
      <c r="B102" s="91" t="s">
        <v>86</v>
      </c>
      <c r="C102" s="118" t="s">
        <v>62</v>
      </c>
      <c r="D102" s="114">
        <v>0</v>
      </c>
      <c r="E102" s="119"/>
      <c r="F102" s="119"/>
      <c r="G102" s="119"/>
      <c r="H102" s="120"/>
    </row>
    <row r="103" spans="1:8">
      <c r="A103" s="24"/>
      <c r="B103" s="180"/>
      <c r="C103" s="118"/>
      <c r="D103" s="114"/>
      <c r="E103" s="5"/>
      <c r="F103" s="113"/>
      <c r="G103" s="5"/>
      <c r="H103" s="6"/>
    </row>
    <row r="104" spans="1:8">
      <c r="A104" s="127" t="s">
        <v>87</v>
      </c>
      <c r="B104" s="91"/>
      <c r="C104" s="101" t="s">
        <v>88</v>
      </c>
      <c r="D104" s="114">
        <v>898</v>
      </c>
      <c r="E104" s="5"/>
      <c r="F104" s="113"/>
      <c r="G104" s="5"/>
      <c r="H104" s="6"/>
    </row>
    <row r="105" spans="1:8">
      <c r="A105" s="24" t="s">
        <v>89</v>
      </c>
      <c r="B105" s="5"/>
      <c r="C105" s="38" t="s">
        <v>90</v>
      </c>
      <c r="D105" s="114">
        <v>224.5</v>
      </c>
      <c r="E105" s="5" t="s">
        <v>91</v>
      </c>
      <c r="F105" s="113"/>
      <c r="G105" s="5"/>
      <c r="H105" s="6"/>
    </row>
    <row r="106" spans="1:8" ht="15" thickBot="1">
      <c r="A106" s="5"/>
      <c r="B106" s="5"/>
      <c r="C106" s="5"/>
      <c r="D106" s="5"/>
      <c r="E106" s="5"/>
      <c r="F106" s="5"/>
      <c r="G106" s="5"/>
      <c r="H106" s="6"/>
    </row>
    <row r="107" spans="1:8" ht="15" thickBot="1">
      <c r="A107" s="276" t="s">
        <v>92</v>
      </c>
      <c r="B107" s="277"/>
      <c r="C107" s="277"/>
      <c r="D107" s="277"/>
      <c r="E107" s="277"/>
      <c r="F107" s="277"/>
      <c r="G107" s="277"/>
      <c r="H107" s="278"/>
    </row>
    <row r="108" spans="1:8">
      <c r="A108" s="61"/>
      <c r="B108" s="62"/>
      <c r="C108" s="62"/>
      <c r="D108" s="62"/>
      <c r="E108" s="62"/>
      <c r="F108" s="62"/>
      <c r="G108" s="62"/>
      <c r="H108" s="63"/>
    </row>
    <row r="109" spans="1:8">
      <c r="A109" s="37" t="s">
        <v>93</v>
      </c>
      <c r="B109" s="5"/>
      <c r="C109" s="5"/>
      <c r="D109" s="66">
        <v>975</v>
      </c>
      <c r="E109" s="5" t="s">
        <v>94</v>
      </c>
      <c r="F109" s="5"/>
      <c r="G109" s="5"/>
      <c r="H109" s="6"/>
    </row>
    <row r="110" spans="1:8">
      <c r="A110" s="37" t="s">
        <v>95</v>
      </c>
      <c r="B110" s="5"/>
      <c r="C110" s="93" t="s">
        <v>62</v>
      </c>
      <c r="D110" s="66">
        <v>540</v>
      </c>
      <c r="E110" s="56" t="s">
        <v>96</v>
      </c>
      <c r="F110" s="5"/>
      <c r="G110" s="5"/>
      <c r="H110" s="6"/>
    </row>
    <row r="111" spans="1:8">
      <c r="A111" s="324" t="s">
        <v>97</v>
      </c>
      <c r="B111" s="325"/>
      <c r="C111" s="93" t="s">
        <v>62</v>
      </c>
      <c r="D111" s="171">
        <v>0</v>
      </c>
      <c r="E111" s="56" t="s">
        <v>98</v>
      </c>
      <c r="F111" s="5"/>
      <c r="G111" s="5"/>
      <c r="H111" s="6"/>
    </row>
    <row r="112" spans="1:8">
      <c r="A112" s="24" t="s">
        <v>99</v>
      </c>
      <c r="B112" s="5"/>
      <c r="C112" s="38" t="s">
        <v>100</v>
      </c>
      <c r="D112" s="121">
        <v>435</v>
      </c>
      <c r="E112" s="5" t="s">
        <v>101</v>
      </c>
      <c r="F112" s="5"/>
      <c r="G112" s="5"/>
      <c r="H112" s="6"/>
    </row>
    <row r="113" spans="1:8" ht="15" thickBot="1">
      <c r="A113" s="24"/>
      <c r="B113" s="5"/>
      <c r="C113" s="91"/>
      <c r="D113" s="122"/>
      <c r="E113" s="31"/>
      <c r="F113" s="5"/>
      <c r="G113" s="5"/>
      <c r="H113" s="6"/>
    </row>
    <row r="114" spans="1:8" ht="15" thickBot="1">
      <c r="A114" s="276" t="s">
        <v>102</v>
      </c>
      <c r="B114" s="277"/>
      <c r="C114" s="277"/>
      <c r="D114" s="277"/>
      <c r="E114" s="277"/>
      <c r="F114" s="277"/>
      <c r="G114" s="277"/>
      <c r="H114" s="278"/>
    </row>
    <row r="115" spans="1:8">
      <c r="A115" s="61"/>
      <c r="B115" s="62"/>
      <c r="C115" s="62"/>
      <c r="D115" s="62"/>
      <c r="E115" s="62"/>
      <c r="F115" s="62"/>
      <c r="G115" s="62"/>
      <c r="H115" s="63"/>
    </row>
    <row r="116" spans="1:8">
      <c r="A116" s="37" t="s">
        <v>33</v>
      </c>
      <c r="B116" s="5"/>
      <c r="C116" s="5"/>
      <c r="D116" s="123">
        <v>1000</v>
      </c>
      <c r="E116" s="5"/>
      <c r="F116" s="5"/>
      <c r="G116" s="5"/>
      <c r="H116" s="6"/>
    </row>
    <row r="117" spans="1:8">
      <c r="A117" s="64" t="s">
        <v>103</v>
      </c>
      <c r="B117" s="5"/>
      <c r="C117" s="93" t="s">
        <v>62</v>
      </c>
      <c r="D117" s="123">
        <v>0</v>
      </c>
      <c r="E117" s="5"/>
      <c r="F117" s="5"/>
      <c r="G117" s="5"/>
      <c r="H117" s="6"/>
    </row>
    <row r="118" spans="1:8">
      <c r="A118" s="37" t="s">
        <v>99</v>
      </c>
      <c r="B118" s="5"/>
      <c r="C118" s="93" t="s">
        <v>62</v>
      </c>
      <c r="D118" s="124">
        <v>435</v>
      </c>
      <c r="E118" s="5"/>
      <c r="F118" s="5"/>
      <c r="G118" s="5"/>
      <c r="H118" s="6"/>
    </row>
    <row r="119" spans="1:8">
      <c r="A119" s="24" t="s">
        <v>104</v>
      </c>
      <c r="B119" s="5"/>
      <c r="C119" s="38" t="s">
        <v>105</v>
      </c>
      <c r="D119" s="125">
        <v>565</v>
      </c>
      <c r="E119" s="5" t="s">
        <v>101</v>
      </c>
      <c r="F119" s="5"/>
      <c r="G119" s="5"/>
      <c r="H119" s="6"/>
    </row>
    <row r="120" spans="1:8">
      <c r="A120" s="37"/>
      <c r="B120" s="5"/>
      <c r="C120" s="93"/>
      <c r="D120" s="126"/>
      <c r="E120" s="5"/>
      <c r="F120" s="5"/>
      <c r="G120" s="5"/>
      <c r="H120" s="6"/>
    </row>
    <row r="121" spans="1:8">
      <c r="A121" s="37" t="s">
        <v>106</v>
      </c>
      <c r="B121" s="312" t="s">
        <v>120</v>
      </c>
      <c r="C121" s="313"/>
      <c r="D121" s="5"/>
      <c r="E121" s="91" t="s">
        <v>107</v>
      </c>
      <c r="F121" s="172">
        <v>44362</v>
      </c>
      <c r="G121" s="5"/>
      <c r="H121" s="6"/>
    </row>
    <row r="122" spans="1:8">
      <c r="A122" s="37"/>
      <c r="B122" s="5"/>
      <c r="C122" s="5"/>
      <c r="D122" s="5"/>
      <c r="E122" s="91"/>
      <c r="F122" s="5"/>
      <c r="G122" s="5"/>
      <c r="H122" s="6"/>
    </row>
    <row r="123" spans="1:8">
      <c r="A123" s="37" t="s">
        <v>108</v>
      </c>
      <c r="B123" s="312" t="s">
        <v>121</v>
      </c>
      <c r="C123" s="313"/>
      <c r="D123" s="5"/>
      <c r="E123" s="91" t="s">
        <v>107</v>
      </c>
      <c r="F123" s="172">
        <v>44363</v>
      </c>
      <c r="G123" s="5"/>
      <c r="H123" s="6"/>
    </row>
    <row r="124" spans="1:8" ht="15" thickBot="1">
      <c r="A124" s="57"/>
      <c r="B124" s="59"/>
      <c r="C124" s="59"/>
      <c r="D124" s="59"/>
      <c r="E124" s="59"/>
      <c r="F124" s="59"/>
      <c r="G124" s="59"/>
      <c r="H124" s="60"/>
    </row>
  </sheetData>
  <sheetProtection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39:H46">
    <cfRule type="expression" priority="1">
      <formula>AND+$F$39:$F$46="Yes"</formula>
    </cfRule>
  </conditionalFormatting>
  <pageMargins left="0.7" right="0.7" top="0.75" bottom="0.75" header="0.3" footer="0.3"/>
  <pageSetup scale="58"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3085"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3088"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3090"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3091" r:id="rId14"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3100" r:id="rId21"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3101" r:id="rId22"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3102" r:id="rId23"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3103" r:id="rId24"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3114" r:id="rId27" name="Check Box 42">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3115" r:id="rId28" name="Check Box 43">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3116" r:id="rId29" name="Check Box 44">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3120" r:id="rId33" name="Check Box 48">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3121" r:id="rId34" name="Check Box 49">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3122" r:id="rId35" name="Check Box 50">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3123" r:id="rId36" name="Check Box 51">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mc:AlternateContent xmlns:mc="http://schemas.openxmlformats.org/markup-compatibility/2006">
          <mc:Choice Requires="x14">
            <control shapeId="3124" r:id="rId37" name="Check Box 52">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3125" r:id="rId38" name="Check Box 53">
              <controlPr defaultSize="0" autoFill="0" autoLine="0" autoPict="0">
                <anchor moveWithCells="1">
                  <from>
                    <xdr:col>7</xdr:col>
                    <xdr:colOff>31750</xdr:colOff>
                    <xdr:row>18</xdr:row>
                    <xdr:rowOff>171450</xdr:rowOff>
                  </from>
                  <to>
                    <xdr:col>8</xdr:col>
                    <xdr:colOff>12700</xdr:colOff>
                    <xdr:row>19</xdr:row>
                    <xdr:rowOff>184150</xdr:rowOff>
                  </to>
                </anchor>
              </controlPr>
            </control>
          </mc:Choice>
        </mc:AlternateContent>
        <mc:AlternateContent xmlns:mc="http://schemas.openxmlformats.org/markup-compatibility/2006">
          <mc:Choice Requires="x14">
            <control shapeId="3126" r:id="rId39" name="Check Box 54">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A02991A2B7CC54082CAD46AD9FB594E" ma:contentTypeVersion="17" ma:contentTypeDescription="Create a new document." ma:contentTypeScope="" ma:versionID="354071273596b6bb0f1474c40126cb8c">
  <xsd:schema xmlns:xsd="http://www.w3.org/2001/XMLSchema" xmlns:xs="http://www.w3.org/2001/XMLSchema" xmlns:p="http://schemas.microsoft.com/office/2006/metadata/properties" xmlns:ns1="http://schemas.microsoft.com/sharepoint/v3" xmlns:ns2="dfaad35d-df4d-4bcb-8712-87e7f4537af9" xmlns:ns3="49842116-8d0c-4cf9-85c1-7ada7372bf70" targetNamespace="http://schemas.microsoft.com/office/2006/metadata/properties" ma:root="true" ma:fieldsID="afa80339ce4e19a4e46928b83551386e" ns1:_="" ns2:_="" ns3:_="">
    <xsd:import namespace="http://schemas.microsoft.com/sharepoint/v3"/>
    <xsd:import namespace="dfaad35d-df4d-4bcb-8712-87e7f4537af9"/>
    <xsd:import namespace="49842116-8d0c-4cf9-85c1-7ada7372bf7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ategory" minOccurs="0"/>
                <xsd:element ref="ns2:Formailmerge_x003f_"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bjectDetectorVersion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aad35d-df4d-4bcb-8712-87e7f4537a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ategory" ma:index="12" nillable="true" ma:displayName="Category" ma:format="Dropdown" ma:internalName="Category">
      <xsd:simpleType>
        <xsd:restriction base="dms:Choice">
          <xsd:enumeration value="Enrolment"/>
          <xsd:enumeration value="Agreement"/>
          <xsd:enumeration value="Follow-up"/>
          <xsd:enumeration value="Other"/>
        </xsd:restriction>
      </xsd:simpleType>
    </xsd:element>
    <xsd:element name="Formailmerge_x003f_" ma:index="13" nillable="true" ma:displayName="For mail merge?" ma:default="0" ma:format="Dropdown" ma:internalName="Formailmerge_x003f_">
      <xsd:simpleType>
        <xsd:restriction base="dms:Boolea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842116-8d0c-4cf9-85c1-7ada7372bf7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49842116-8d0c-4cf9-85c1-7ada7372bf70">
      <UserInfo>
        <DisplayName/>
        <AccountId xsi:nil="true"/>
        <AccountType/>
      </UserInfo>
    </SharedWithUsers>
    <MediaLengthInSeconds xmlns="dfaad35d-df4d-4bcb-8712-87e7f4537af9" xsi:nil="true"/>
    <Formailmerge_x003f_ xmlns="dfaad35d-df4d-4bcb-8712-87e7f4537af9">false</Formailmerge_x003f_>
    <Category xmlns="dfaad35d-df4d-4bcb-8712-87e7f4537af9" xsi:nil="true"/>
  </documentManagement>
</p:properties>
</file>

<file path=customXml/itemProps1.xml><?xml version="1.0" encoding="utf-8"?>
<ds:datastoreItem xmlns:ds="http://schemas.openxmlformats.org/officeDocument/2006/customXml" ds:itemID="{A4EE18F1-80FF-45D2-B0CF-110988AF05FC}">
  <ds:schemaRefs>
    <ds:schemaRef ds:uri="http://schemas.microsoft.com/sharepoint/v3/contenttype/forms"/>
  </ds:schemaRefs>
</ds:datastoreItem>
</file>

<file path=customXml/itemProps2.xml><?xml version="1.0" encoding="utf-8"?>
<ds:datastoreItem xmlns:ds="http://schemas.openxmlformats.org/officeDocument/2006/customXml" ds:itemID="{87523171-2782-4EE2-A47F-0DAC827EA5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aad35d-df4d-4bcb-8712-87e7f4537af9"/>
    <ds:schemaRef ds:uri="49842116-8d0c-4cf9-85c1-7ada7372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C47F4B-D7C7-4F90-B3C7-D8F6B5020575}">
  <ds:schemaRefs>
    <ds:schemaRef ds:uri="http://www.w3.org/XML/1998/namespace"/>
    <ds:schemaRef ds:uri="http://purl.org/dc/terms/"/>
    <ds:schemaRef ds:uri="49842116-8d0c-4cf9-85c1-7ada7372bf70"/>
    <ds:schemaRef ds:uri="http://schemas.microsoft.com/sharepoint/v3"/>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dfaad35d-df4d-4bcb-8712-87e7f4537af9"/>
    <ds:schemaRef ds:uri="http://purl.org/dc/dcmitype/"/>
  </ds:schemaRefs>
</ds:datastoreItem>
</file>

<file path=docMetadata/LabelInfo.xml><?xml version="1.0" encoding="utf-8"?>
<clbl:labelList xmlns:clbl="http://schemas.microsoft.com/office/2020/mipLabelMetadata">
  <clbl:label id="{a8836b4b-58b3-4dd7-84fd-8ebdbeb0a0c5}" enabled="1" method="Privileged" siteId="{38b7fc89-dbe8-4ed1-a78b-39dfb6a217a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Calculation Worksheet 1</vt:lpstr>
      <vt:lpstr>Calculation Worksheet 2</vt:lpstr>
      <vt:lpstr>Calculation Worksheet 3</vt:lpstr>
      <vt:lpstr>Instructions</vt:lpstr>
      <vt:lpstr>Utilities 2024</vt:lpstr>
      <vt:lpstr>Utilities 2025</vt:lpstr>
      <vt:lpstr>Shelter - Services 2024</vt:lpstr>
      <vt:lpstr>Shelter - Services 2025</vt:lpstr>
      <vt:lpstr>Example 1</vt:lpstr>
      <vt:lpstr>Example 2</vt:lpstr>
      <vt:lpstr>Example 3</vt:lpstr>
      <vt:lpstr>Example 4</vt:lpstr>
      <vt:lpstr>VLOOKUP 1</vt:lpstr>
      <vt:lpstr>VLOOKUP 2</vt:lpstr>
      <vt:lpstr>VLOOKUP 3</vt:lpstr>
      <vt:lpstr>Utility and Services Table</vt:lpstr>
      <vt:lpstr>'Calculation Worksheet 1'!Print_Area</vt:lpstr>
      <vt:lpstr>'Calculation Worksheet 2'!Print_Area</vt:lpstr>
      <vt:lpstr>'Calculation Worksheet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2025-04-08T20:15:11Z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0x0101000A02991A2B7CC54082CAD46AD9FB594E</vt:lpwstr>
  </property>
  <property fmtid="{D5CDD505-2E9C-101B-9397-08002B2CF9AE}" pid="3" name="Order">
    <vt:r8>35100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