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itaus_cmhc-schl_gc_ca1/Documents/Desktop/Reports/Month end reports/March 2024/"/>
    </mc:Choice>
  </mc:AlternateContent>
  <xr:revisionPtr revIDLastSave="171" documentId="8_{629211D7-7F2B-411D-997B-A23AF724C3BD}" xr6:coauthVersionLast="47" xr6:coauthVersionMax="47" xr10:uidLastSave="{700FAD25-E565-4DD6-880C-B5072834EDE9}"/>
  <bookViews>
    <workbookView xWindow="28680" yWindow="-120" windowWidth="29040" windowHeight="15840" xr2:uid="{00000000-000D-0000-FFFF-FFFF00000000}"/>
  </bookViews>
  <sheets>
    <sheet name="R303B - Eng (2024-0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2" l="1"/>
  <c r="C55" i="2"/>
  <c r="C54" i="2"/>
  <c r="C53" i="2"/>
  <c r="C52" i="2"/>
  <c r="C51" i="2"/>
  <c r="C50" i="2"/>
  <c r="C49" i="2"/>
  <c r="C48" i="2"/>
  <c r="C47" i="2"/>
  <c r="C46" i="2"/>
  <c r="D56" i="2"/>
  <c r="D55" i="2"/>
  <c r="D54" i="2"/>
  <c r="D53" i="2"/>
  <c r="D52" i="2"/>
  <c r="D51" i="2"/>
  <c r="D50" i="2"/>
  <c r="D49" i="2"/>
  <c r="D48" i="2"/>
  <c r="D47" i="2"/>
  <c r="D46" i="2"/>
  <c r="D43" i="2"/>
  <c r="C43" i="2"/>
  <c r="D31" i="2"/>
  <c r="C31" i="2"/>
  <c r="C17" i="2" l="1"/>
  <c r="D17" i="2"/>
  <c r="D57" i="2"/>
  <c r="C57" i="2"/>
</calcChain>
</file>

<file path=xl/sharedStrings.xml><?xml version="1.0" encoding="utf-8"?>
<sst xmlns="http://schemas.openxmlformats.org/spreadsheetml/2006/main" count="26" uniqueCount="16">
  <si>
    <t>MBS-R303B</t>
  </si>
  <si>
    <t>NHA Mortgage-Backed Securities</t>
  </si>
  <si>
    <t>Daily Status</t>
  </si>
  <si>
    <t xml:space="preserve"> </t>
  </si>
  <si>
    <t>Issue Month</t>
  </si>
  <si>
    <t>Number
of Pools</t>
  </si>
  <si>
    <t>Issued
Amount ($)</t>
  </si>
  <si>
    <t>January</t>
  </si>
  <si>
    <t>Total for Month</t>
  </si>
  <si>
    <t xml:space="preserve">Summary by Pool Type </t>
  </si>
  <si>
    <t>Pool 
Type</t>
  </si>
  <si>
    <t>Grand Total</t>
  </si>
  <si>
    <t>B: Breakdown for 2024</t>
  </si>
  <si>
    <t>© 2024 Canada Mortgage and Housing Corporation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</si>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</sst>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###,###,###,##0"/>
    <numFmt numFmtId="165" formatCode="&quot;$&quot;#,##0.00"/>
    <numFmt numFmtId="166" formatCode="&quot;$&quot;#,##0.00;[Red]&quot;$&quot;#,##0.00"/>
    <numFmt numFmtId="167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>
      <alignment vertical="top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top"/>
    </xf>
    <xf numFmtId="164" fontId="5" fillId="0" borderId="0" xfId="3" applyNumberFormat="1" applyFont="1" applyAlignment="1">
      <alignment horizontal="center" vertical="top"/>
    </xf>
    <xf numFmtId="0" fontId="5" fillId="0" borderId="0" xfId="3" applyFont="1">
      <alignment vertical="top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164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wrapText="1"/>
    </xf>
    <xf numFmtId="0" fontId="4" fillId="0" borderId="0" xfId="3" applyFont="1" applyAlignment="1">
      <alignment horizontal="center" wrapText="1"/>
    </xf>
    <xf numFmtId="164" fontId="4" fillId="0" borderId="0" xfId="3" applyNumberFormat="1" applyFont="1" applyAlignment="1">
      <alignment horizontal="center" wrapText="1"/>
    </xf>
    <xf numFmtId="0" fontId="6" fillId="0" borderId="0" xfId="3" applyFo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3" fontId="4" fillId="0" borderId="0" xfId="1" applyNumberFormat="1" applyFont="1" applyAlignment="1">
      <alignment horizontal="center" vertical="top"/>
    </xf>
    <xf numFmtId="0" fontId="4" fillId="0" borderId="0" xfId="3" applyFont="1" applyFill="1" applyAlignment="1">
      <alignment horizontal="center" vertical="top"/>
    </xf>
    <xf numFmtId="3" fontId="4" fillId="0" borderId="0" xfId="3" applyNumberFormat="1" applyFont="1" applyFill="1" applyAlignment="1">
      <alignment horizontal="center" vertical="top"/>
    </xf>
    <xf numFmtId="44" fontId="5" fillId="0" borderId="0" xfId="4" applyNumberFormat="1" applyFont="1" applyAlignment="1">
      <alignment horizontal="center" vertical="top"/>
    </xf>
    <xf numFmtId="44" fontId="4" fillId="0" borderId="0" xfId="4" applyNumberFormat="1" applyFont="1" applyAlignment="1">
      <alignment horizontal="center" vertical="center" wrapText="1"/>
    </xf>
    <xf numFmtId="44" fontId="4" fillId="0" borderId="0" xfId="4" applyNumberFormat="1" applyFont="1" applyAlignment="1">
      <alignment horizontal="center" wrapText="1"/>
    </xf>
    <xf numFmtId="44" fontId="4" fillId="0" borderId="0" xfId="4" applyNumberFormat="1" applyFont="1" applyFill="1" applyAlignment="1">
      <alignment horizontal="center" vertical="top"/>
    </xf>
    <xf numFmtId="44" fontId="4" fillId="0" borderId="0" xfId="5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/>
    <xf numFmtId="0" fontId="7" fillId="0" borderId="0" xfId="3" applyNumberFormat="1" applyFont="1" applyAlignment="1">
      <alignment horizontal="center"/>
    </xf>
    <xf numFmtId="0" fontId="7" fillId="0" borderId="0" xfId="3" applyFont="1">
      <alignment vertical="top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4" fillId="0" borderId="0" xfId="6" applyNumberFormat="1" applyFont="1" applyFill="1" applyAlignment="1">
      <alignment horizontal="right" vertical="top"/>
    </xf>
    <xf numFmtId="0" fontId="8" fillId="0" borderId="0" xfId="0" applyFont="1"/>
    <xf numFmtId="0" fontId="0" fillId="0" borderId="0" xfId="0" applyFill="1" applyBorder="1"/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7" fontId="4" fillId="0" borderId="0" xfId="3" applyNumberFormat="1" applyFont="1" applyAlignment="1">
      <alignment horizontal="center" vertical="top"/>
    </xf>
    <xf numFmtId="166" fontId="1" fillId="0" borderId="0" xfId="0" applyNumberFormat="1" applyFont="1"/>
    <xf numFmtId="164" fontId="4" fillId="0" borderId="0" xfId="3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7">
    <cellStyle name="Currency" xfId="6" builtinId="4"/>
    <cellStyle name="Currency 2" xfId="5" xr:uid="{427EED42-215C-4C1F-9D3C-38F997072E4A}"/>
    <cellStyle name="Currency 3" xfId="4" xr:uid="{9699E6E7-F5EF-4226-AF0A-7B788B0ED0FB}"/>
    <cellStyle name="Normal" xfId="0" builtinId="0"/>
    <cellStyle name="Normal 2" xfId="2" xr:uid="{7A19539A-D758-40ED-BBC5-7707E06AD109}"/>
    <cellStyle name="Normal 3" xfId="1" xr:uid="{07458754-2297-4FFD-91CC-9B4AF5F4CDBE}"/>
    <cellStyle name="Normal 4" xfId="3" xr:uid="{072E2058-A89D-4726-925F-5C8B5339F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069C-34AB-445B-A8DF-211389E338E4}">
  <sheetPr>
    <pageSetUpPr fitToPage="1"/>
  </sheetPr>
  <dimension ref="A1:E89"/>
  <sheetViews>
    <sheetView tabSelected="1" zoomScaleNormal="100" workbookViewId="0">
      <selection activeCell="F19" sqref="F19"/>
    </sheetView>
  </sheetViews>
  <sheetFormatPr defaultColWidth="8.81640625" defaultRowHeight="14.5" x14ac:dyDescent="0.35"/>
  <cols>
    <col min="1" max="1" width="26.26953125" style="26" customWidth="1"/>
    <col min="2" max="2" width="15" style="26" bestFit="1" customWidth="1"/>
    <col min="3" max="3" width="8.26953125" style="30" bestFit="1" customWidth="1"/>
    <col min="4" max="4" width="19" style="31" bestFit="1" customWidth="1"/>
    <col min="5" max="5" width="12" style="26" customWidth="1"/>
    <col min="6" max="16384" width="8.81640625" style="26"/>
  </cols>
  <sheetData>
    <row r="1" spans="1:5" x14ac:dyDescent="0.35">
      <c r="A1" s="1" t="s">
        <v>0</v>
      </c>
      <c r="B1" s="42" t="s">
        <v>1</v>
      </c>
      <c r="C1" s="42"/>
      <c r="D1" s="42"/>
      <c r="E1" s="40">
        <v>45384</v>
      </c>
    </row>
    <row r="2" spans="1:5" x14ac:dyDescent="0.35">
      <c r="A2" s="2"/>
      <c r="B2" s="42" t="s">
        <v>2</v>
      </c>
      <c r="C2" s="42"/>
      <c r="D2" s="42"/>
      <c r="E2" s="2"/>
    </row>
    <row r="3" spans="1:5" x14ac:dyDescent="0.35">
      <c r="A3" s="3" t="s">
        <v>12</v>
      </c>
      <c r="B3" s="4"/>
      <c r="C3" s="5"/>
      <c r="D3" s="20"/>
      <c r="E3" s="6"/>
    </row>
    <row r="4" spans="1:5" ht="29" x14ac:dyDescent="0.35">
      <c r="A4" s="7" t="s">
        <v>4</v>
      </c>
      <c r="B4" s="8" t="s">
        <v>10</v>
      </c>
      <c r="C4" s="9" t="s">
        <v>5</v>
      </c>
      <c r="D4" s="21" t="s">
        <v>6</v>
      </c>
      <c r="E4" s="10"/>
    </row>
    <row r="5" spans="1:5" x14ac:dyDescent="0.35">
      <c r="A5" s="11"/>
      <c r="B5" s="12"/>
      <c r="C5" s="13"/>
      <c r="D5" s="22"/>
      <c r="E5" s="10"/>
    </row>
    <row r="6" spans="1:5" x14ac:dyDescent="0.35">
      <c r="A6" s="2" t="s">
        <v>7</v>
      </c>
      <c r="B6" s="27">
        <v>867</v>
      </c>
      <c r="C6" s="32">
        <v>32</v>
      </c>
      <c r="D6" s="31">
        <v>1328082743.55</v>
      </c>
      <c r="E6" s="28"/>
    </row>
    <row r="7" spans="1:5" x14ac:dyDescent="0.35">
      <c r="A7" s="14" t="s">
        <v>3</v>
      </c>
      <c r="B7" s="27">
        <v>881</v>
      </c>
      <c r="C7" s="32">
        <v>6</v>
      </c>
      <c r="D7" s="31">
        <v>334323859.12</v>
      </c>
      <c r="E7" s="28"/>
    </row>
    <row r="8" spans="1:5" x14ac:dyDescent="0.35">
      <c r="A8" s="28"/>
      <c r="B8" s="27">
        <v>886</v>
      </c>
      <c r="C8" s="32">
        <v>2</v>
      </c>
      <c r="D8" s="31">
        <v>74153323.769999996</v>
      </c>
      <c r="E8" s="28"/>
    </row>
    <row r="9" spans="1:5" x14ac:dyDescent="0.35">
      <c r="A9" s="28"/>
      <c r="B9" s="27">
        <v>964</v>
      </c>
      <c r="C9" s="32">
        <v>2</v>
      </c>
      <c r="D9" s="31">
        <v>6385196.5800000001</v>
      </c>
      <c r="E9" s="28"/>
    </row>
    <row r="10" spans="1:5" x14ac:dyDescent="0.35">
      <c r="A10" s="14" t="s">
        <v>3</v>
      </c>
      <c r="B10" s="27">
        <v>965</v>
      </c>
      <c r="C10" s="32">
        <v>21</v>
      </c>
      <c r="D10" s="31">
        <v>1198754114.5599999</v>
      </c>
      <c r="E10" s="28"/>
    </row>
    <row r="11" spans="1:5" x14ac:dyDescent="0.35">
      <c r="A11" s="14" t="s">
        <v>3</v>
      </c>
      <c r="B11" s="27">
        <v>966</v>
      </c>
      <c r="C11" s="32">
        <v>19</v>
      </c>
      <c r="D11" s="31">
        <v>293965112.78000003</v>
      </c>
      <c r="E11" s="28"/>
    </row>
    <row r="12" spans="1:5" x14ac:dyDescent="0.35">
      <c r="A12" s="14" t="s">
        <v>3</v>
      </c>
      <c r="B12" s="27">
        <v>975</v>
      </c>
      <c r="C12" s="32">
        <v>339</v>
      </c>
      <c r="D12" s="31">
        <v>5667596525.6499939</v>
      </c>
      <c r="E12" s="28"/>
    </row>
    <row r="13" spans="1:5" x14ac:dyDescent="0.35">
      <c r="A13" s="14" t="s">
        <v>3</v>
      </c>
      <c r="B13" s="27">
        <v>981</v>
      </c>
      <c r="C13" s="32">
        <v>76</v>
      </c>
      <c r="D13" s="31">
        <v>617975129.88999999</v>
      </c>
      <c r="E13" s="28"/>
    </row>
    <row r="14" spans="1:5" x14ac:dyDescent="0.35">
      <c r="A14" s="14" t="s">
        <v>3</v>
      </c>
      <c r="B14" s="27">
        <v>986</v>
      </c>
      <c r="C14" s="32">
        <v>2</v>
      </c>
      <c r="D14" s="31">
        <v>34475003.270000003</v>
      </c>
      <c r="E14" s="28"/>
    </row>
    <row r="15" spans="1:5" x14ac:dyDescent="0.35">
      <c r="A15" s="14" t="s">
        <v>3</v>
      </c>
      <c r="B15" s="27">
        <v>987</v>
      </c>
      <c r="C15" s="32">
        <v>3</v>
      </c>
      <c r="D15" s="31">
        <v>56329433.339999996</v>
      </c>
      <c r="E15" s="28"/>
    </row>
    <row r="16" spans="1:5" x14ac:dyDescent="0.35">
      <c r="A16" s="14" t="s">
        <v>3</v>
      </c>
      <c r="B16" s="29">
        <v>990</v>
      </c>
      <c r="C16" s="32">
        <v>5</v>
      </c>
      <c r="D16" s="31">
        <v>44193807.68</v>
      </c>
      <c r="E16" s="28"/>
    </row>
    <row r="17" spans="1:5" x14ac:dyDescent="0.35">
      <c r="A17" s="14" t="s">
        <v>3</v>
      </c>
      <c r="B17" s="18" t="s">
        <v>8</v>
      </c>
      <c r="C17" s="19">
        <f>SUM(C6:C16)</f>
        <v>507</v>
      </c>
      <c r="D17" s="23">
        <f>SUM(D6:D16)</f>
        <v>9656234250.1899948</v>
      </c>
      <c r="E17" s="28"/>
    </row>
    <row r="18" spans="1:5" x14ac:dyDescent="0.35">
      <c r="A18" s="14"/>
      <c r="B18" s="18"/>
      <c r="C18" s="19"/>
      <c r="D18" s="23"/>
      <c r="E18" s="28"/>
    </row>
    <row r="19" spans="1:5" x14ac:dyDescent="0.35">
      <c r="E19" s="28"/>
    </row>
    <row r="20" spans="1:5" x14ac:dyDescent="0.35">
      <c r="A20" s="34" t="s">
        <v>14</v>
      </c>
      <c r="B20" s="37">
        <v>867</v>
      </c>
      <c r="C20" s="35">
        <v>36</v>
      </c>
      <c r="D20" s="36">
        <v>928192739.31000018</v>
      </c>
      <c r="E20" s="28"/>
    </row>
    <row r="21" spans="1:5" x14ac:dyDescent="0.35">
      <c r="A21" s="14"/>
      <c r="B21" s="37">
        <v>881</v>
      </c>
      <c r="C21" s="35">
        <v>1</v>
      </c>
      <c r="D21" s="36">
        <v>18967904.34</v>
      </c>
      <c r="E21" s="28"/>
    </row>
    <row r="22" spans="1:5" x14ac:dyDescent="0.35">
      <c r="A22" s="14"/>
      <c r="B22" s="37">
        <v>886</v>
      </c>
      <c r="C22" s="35">
        <v>8</v>
      </c>
      <c r="D22" s="36">
        <v>145493278.31</v>
      </c>
      <c r="E22" s="28"/>
    </row>
    <row r="23" spans="1:5" x14ac:dyDescent="0.35">
      <c r="A23" s="14"/>
      <c r="B23" s="37">
        <v>964</v>
      </c>
      <c r="C23" s="35">
        <v>1</v>
      </c>
      <c r="D23" s="36">
        <v>2079243.94</v>
      </c>
      <c r="E23" s="28"/>
    </row>
    <row r="24" spans="1:5" x14ac:dyDescent="0.35">
      <c r="A24" s="14"/>
      <c r="B24" s="37">
        <v>965</v>
      </c>
      <c r="C24" s="35">
        <v>39</v>
      </c>
      <c r="D24" s="36">
        <v>4066225574.8400002</v>
      </c>
      <c r="E24" s="28"/>
    </row>
    <row r="25" spans="1:5" x14ac:dyDescent="0.35">
      <c r="A25" s="14"/>
      <c r="B25" s="37">
        <v>966</v>
      </c>
      <c r="C25" s="35">
        <v>24</v>
      </c>
      <c r="D25" s="36">
        <v>1183369040.6400001</v>
      </c>
      <c r="E25" s="28"/>
    </row>
    <row r="26" spans="1:5" x14ac:dyDescent="0.35">
      <c r="A26" s="14"/>
      <c r="B26" s="37">
        <v>975</v>
      </c>
      <c r="C26" s="35">
        <v>147</v>
      </c>
      <c r="D26" s="36">
        <v>5664518330.1999989</v>
      </c>
      <c r="E26" s="28"/>
    </row>
    <row r="27" spans="1:5" x14ac:dyDescent="0.35">
      <c r="A27" s="14"/>
      <c r="B27" s="37">
        <v>981</v>
      </c>
      <c r="C27" s="35">
        <v>47</v>
      </c>
      <c r="D27" s="36">
        <v>1058196637.7500001</v>
      </c>
      <c r="E27" s="28"/>
    </row>
    <row r="28" spans="1:5" x14ac:dyDescent="0.35">
      <c r="A28" s="14"/>
      <c r="B28" s="37">
        <v>986</v>
      </c>
      <c r="C28" s="35">
        <v>8</v>
      </c>
      <c r="D28" s="36">
        <v>474901726.02999997</v>
      </c>
      <c r="E28" s="28"/>
    </row>
    <row r="29" spans="1:5" x14ac:dyDescent="0.35">
      <c r="A29" s="14"/>
      <c r="B29" s="37">
        <v>987</v>
      </c>
      <c r="C29" s="35">
        <v>1</v>
      </c>
      <c r="D29" s="36">
        <v>14766049.51</v>
      </c>
      <c r="E29" s="28"/>
    </row>
    <row r="30" spans="1:5" x14ac:dyDescent="0.35">
      <c r="A30" s="14"/>
      <c r="B30" s="37">
        <v>990</v>
      </c>
      <c r="C30" s="35">
        <v>1</v>
      </c>
      <c r="D30" s="36">
        <v>27948531.280000001</v>
      </c>
      <c r="E30" s="28"/>
    </row>
    <row r="31" spans="1:5" x14ac:dyDescent="0.35">
      <c r="A31" s="14"/>
      <c r="B31" s="18" t="s">
        <v>8</v>
      </c>
      <c r="C31" s="38">
        <f>SUM(C20:C30)</f>
        <v>313</v>
      </c>
      <c r="D31" s="39">
        <f>SUM(D20:D30)</f>
        <v>13584659056.150002</v>
      </c>
      <c r="E31" s="28"/>
    </row>
    <row r="32" spans="1:5" x14ac:dyDescent="0.35">
      <c r="A32" s="14"/>
      <c r="B32" s="18"/>
      <c r="C32" s="38"/>
      <c r="D32" s="39"/>
      <c r="E32" s="28"/>
    </row>
    <row r="33" spans="1:5" x14ac:dyDescent="0.35">
      <c r="A33" s="34" t="s">
        <v>15</v>
      </c>
      <c r="B33" s="37">
        <v>867</v>
      </c>
      <c r="C33" s="35">
        <v>62</v>
      </c>
      <c r="D33" s="36">
        <v>1277153712.8599997</v>
      </c>
      <c r="E33" s="28"/>
    </row>
    <row r="34" spans="1:5" x14ac:dyDescent="0.35">
      <c r="A34" s="14"/>
      <c r="B34" s="37">
        <v>881</v>
      </c>
      <c r="C34" s="35">
        <v>1</v>
      </c>
      <c r="D34" s="36">
        <v>13249951.73</v>
      </c>
      <c r="E34" s="28"/>
    </row>
    <row r="35" spans="1:5" x14ac:dyDescent="0.35">
      <c r="A35" s="14"/>
      <c r="B35" s="37">
        <v>886</v>
      </c>
      <c r="C35" s="35">
        <v>5</v>
      </c>
      <c r="D35" s="36">
        <v>95170665.219999999</v>
      </c>
      <c r="E35" s="28"/>
    </row>
    <row r="36" spans="1:5" x14ac:dyDescent="0.35">
      <c r="A36" s="14"/>
      <c r="B36" s="37">
        <v>964</v>
      </c>
      <c r="C36" s="35">
        <v>3</v>
      </c>
      <c r="D36" s="36">
        <v>7756534.8399999999</v>
      </c>
      <c r="E36" s="28"/>
    </row>
    <row r="37" spans="1:5" x14ac:dyDescent="0.35">
      <c r="A37" s="14"/>
      <c r="B37" s="37">
        <v>965</v>
      </c>
      <c r="C37" s="35">
        <v>44</v>
      </c>
      <c r="D37" s="36">
        <v>2988103851.1199999</v>
      </c>
      <c r="E37" s="28"/>
    </row>
    <row r="38" spans="1:5" x14ac:dyDescent="0.35">
      <c r="A38" s="14"/>
      <c r="B38" s="37">
        <v>966</v>
      </c>
      <c r="C38" s="35">
        <v>21</v>
      </c>
      <c r="D38" s="36">
        <v>1674929160.2100003</v>
      </c>
      <c r="E38" s="28"/>
    </row>
    <row r="39" spans="1:5" x14ac:dyDescent="0.35">
      <c r="A39" s="14"/>
      <c r="B39" s="37">
        <v>975</v>
      </c>
      <c r="C39" s="35">
        <v>236</v>
      </c>
      <c r="D39" s="36">
        <v>6447818294.8600025</v>
      </c>
      <c r="E39" s="28"/>
    </row>
    <row r="40" spans="1:5" x14ac:dyDescent="0.35">
      <c r="A40" s="14"/>
      <c r="B40" s="37">
        <v>981</v>
      </c>
      <c r="C40" s="35">
        <v>37</v>
      </c>
      <c r="D40" s="36">
        <v>489480526.12999994</v>
      </c>
      <c r="E40" s="28"/>
    </row>
    <row r="41" spans="1:5" x14ac:dyDescent="0.35">
      <c r="A41" s="14"/>
      <c r="B41" s="37">
        <v>986</v>
      </c>
      <c r="C41" s="35">
        <v>12</v>
      </c>
      <c r="D41" s="36">
        <v>212159018.85000002</v>
      </c>
      <c r="E41" s="28"/>
    </row>
    <row r="42" spans="1:5" x14ac:dyDescent="0.35">
      <c r="A42" s="14"/>
      <c r="B42" s="37">
        <v>990</v>
      </c>
      <c r="C42" s="35">
        <v>1</v>
      </c>
      <c r="D42" s="36">
        <v>6252165.3399999999</v>
      </c>
      <c r="E42" s="28"/>
    </row>
    <row r="43" spans="1:5" x14ac:dyDescent="0.35">
      <c r="A43" s="14"/>
      <c r="B43" s="18" t="s">
        <v>8</v>
      </c>
      <c r="C43" s="38">
        <f>SUM(C33:C42)</f>
        <v>422</v>
      </c>
      <c r="D43" s="39">
        <f>SUM(D33:D42)</f>
        <v>13212073881.160002</v>
      </c>
      <c r="E43" s="28"/>
    </row>
    <row r="44" spans="1:5" x14ac:dyDescent="0.35">
      <c r="A44" s="14"/>
      <c r="B44" s="18"/>
      <c r="C44" s="38"/>
      <c r="D44" s="39"/>
      <c r="E44" s="28"/>
    </row>
    <row r="45" spans="1:5" x14ac:dyDescent="0.35">
      <c r="A45" s="15" t="s">
        <v>9</v>
      </c>
      <c r="B45" s="16"/>
      <c r="C45" s="17"/>
      <c r="D45" s="24"/>
    </row>
    <row r="46" spans="1:5" x14ac:dyDescent="0.35">
      <c r="A46" s="15"/>
      <c r="B46" s="27">
        <v>867</v>
      </c>
      <c r="C46" s="32">
        <f>32+C20+C33</f>
        <v>130</v>
      </c>
      <c r="D46" s="41">
        <f>1328082743.55+D20+D33</f>
        <v>3533429195.7199998</v>
      </c>
    </row>
    <row r="47" spans="1:5" x14ac:dyDescent="0.35">
      <c r="A47" s="15"/>
      <c r="B47" s="27">
        <v>881</v>
      </c>
      <c r="C47" s="32">
        <f>6+C21+C34</f>
        <v>8</v>
      </c>
      <c r="D47" s="41">
        <f>334323859.12+D21+D34</f>
        <v>366541715.19</v>
      </c>
    </row>
    <row r="48" spans="1:5" x14ac:dyDescent="0.35">
      <c r="A48" s="15"/>
      <c r="B48" s="27">
        <v>886</v>
      </c>
      <c r="C48" s="32">
        <f>2+C22+C35</f>
        <v>15</v>
      </c>
      <c r="D48" s="41">
        <f>74153323.77+D22+D35</f>
        <v>314817267.29999995</v>
      </c>
    </row>
    <row r="49" spans="1:4" x14ac:dyDescent="0.35">
      <c r="A49" s="15"/>
      <c r="B49" s="27">
        <v>964</v>
      </c>
      <c r="C49" s="32">
        <f>2+C23+C36</f>
        <v>6</v>
      </c>
      <c r="D49" s="41">
        <f>6385196.58+D23+D36</f>
        <v>16220975.359999999</v>
      </c>
    </row>
    <row r="50" spans="1:4" x14ac:dyDescent="0.35">
      <c r="A50" s="15"/>
      <c r="B50" s="27">
        <v>965</v>
      </c>
      <c r="C50" s="32">
        <f>21+C24+C37</f>
        <v>104</v>
      </c>
      <c r="D50" s="41">
        <f>1198754114.56+D24+D37</f>
        <v>8253083540.5199995</v>
      </c>
    </row>
    <row r="51" spans="1:4" x14ac:dyDescent="0.35">
      <c r="A51" s="15"/>
      <c r="B51" s="27">
        <v>966</v>
      </c>
      <c r="C51" s="32">
        <f>19+C25+C38</f>
        <v>64</v>
      </c>
      <c r="D51" s="41">
        <f>293965112.78+D25+D38</f>
        <v>3152263313.6300001</v>
      </c>
    </row>
    <row r="52" spans="1:4" x14ac:dyDescent="0.35">
      <c r="A52" s="15"/>
      <c r="B52" s="27">
        <v>975</v>
      </c>
      <c r="C52" s="32">
        <f>339+C26+C39</f>
        <v>722</v>
      </c>
      <c r="D52" s="31">
        <f>5667596525.64999+D26+D39</f>
        <v>17779933150.709991</v>
      </c>
    </row>
    <row r="53" spans="1:4" x14ac:dyDescent="0.35">
      <c r="A53" s="15"/>
      <c r="B53" s="27">
        <v>981</v>
      </c>
      <c r="C53" s="32">
        <f>76+C27+C40</f>
        <v>160</v>
      </c>
      <c r="D53" s="41">
        <f>617975129.89+D27+D40</f>
        <v>2165652293.77</v>
      </c>
    </row>
    <row r="54" spans="1:4" x14ac:dyDescent="0.35">
      <c r="A54" s="15"/>
      <c r="B54" s="27">
        <v>986</v>
      </c>
      <c r="C54" s="32">
        <f>2+C28+C41</f>
        <v>22</v>
      </c>
      <c r="D54" s="41">
        <f>34475003.27+D28+D41</f>
        <v>721535748.14999998</v>
      </c>
    </row>
    <row r="55" spans="1:4" x14ac:dyDescent="0.35">
      <c r="A55" s="15"/>
      <c r="B55" s="27">
        <v>987</v>
      </c>
      <c r="C55" s="32">
        <f>3+C29</f>
        <v>4</v>
      </c>
      <c r="D55" s="41">
        <f>56329433.34+D29</f>
        <v>71095482.850000009</v>
      </c>
    </row>
    <row r="56" spans="1:4" x14ac:dyDescent="0.35">
      <c r="A56" s="15"/>
      <c r="B56" s="29">
        <v>990</v>
      </c>
      <c r="C56" s="32">
        <f>5+C30+C42</f>
        <v>7</v>
      </c>
      <c r="D56" s="41">
        <f>44193807.68+D30+D42</f>
        <v>78394504.300000012</v>
      </c>
    </row>
    <row r="57" spans="1:4" x14ac:dyDescent="0.35">
      <c r="A57" s="28"/>
      <c r="B57" s="25" t="s">
        <v>11</v>
      </c>
      <c r="C57" s="19">
        <f>SUM(C46:C56)</f>
        <v>1242</v>
      </c>
      <c r="D57" s="33">
        <f>SUM(D46:D56)</f>
        <v>36452967187.499992</v>
      </c>
    </row>
    <row r="58" spans="1:4" x14ac:dyDescent="0.35">
      <c r="A58" s="43" t="s">
        <v>13</v>
      </c>
      <c r="B58" s="43"/>
      <c r="C58" s="43"/>
      <c r="D58" s="43"/>
    </row>
    <row r="89" spans="1:4" x14ac:dyDescent="0.35">
      <c r="A89" s="43"/>
      <c r="B89" s="43"/>
      <c r="C89" s="43"/>
      <c r="D89" s="43"/>
    </row>
  </sheetData>
  <mergeCells count="4">
    <mergeCell ref="B1:D1"/>
    <mergeCell ref="B2:D2"/>
    <mergeCell ref="A89:D89"/>
    <mergeCell ref="A58:D58"/>
  </mergeCells>
  <dataValidations count="1">
    <dataValidation type="decimal" allowBlank="1" showInputMessage="1" showErrorMessage="1" errorTitle="Value beyond range" error="Issued Amount must be a number from -922337203685477 through 922337203685477." promptTitle="Decimal number" prompt="Minimum Value: -922337203685477._x000d__x000a_Maximum Value: 922337203685477._x000d__x000a_  " sqref="D33:D34 D39" xr:uid="{C72440C8-77C7-42E2-8716-4F45E4EFB05C}">
      <formula1>-922337203685477</formula1>
      <formula2>922337203685477</formula2>
    </dataValidation>
  </dataValidations>
  <pageMargins left="0.7" right="0.7" top="0.75" bottom="0.75" header="0.3" footer="0.3"/>
  <pageSetup paperSize="5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0E5F2E3FDC44A9BF9279502B93BA8" ma:contentTypeVersion="14" ma:contentTypeDescription="Create a new document." ma:contentTypeScope="" ma:versionID="c20e83c89d3f734c78fcb168e049dca9">
  <xsd:schema xmlns:xsd="http://www.w3.org/2001/XMLSchema" xmlns:xs="http://www.w3.org/2001/XMLSchema" xmlns:p="http://schemas.microsoft.com/office/2006/metadata/properties" xmlns:ns1="http://schemas.microsoft.com/sharepoint/v3" xmlns:ns2="96f6ed09-1cad-4b17-846b-bc3f752c3127" xmlns:ns3="6828fd0d-abe6-4164-9510-80178badf114" targetNamespace="http://schemas.microsoft.com/office/2006/metadata/properties" ma:root="true" ma:fieldsID="df7d73fbddebb2fa6255e72e81a54c10" ns1:_="" ns2:_="" ns3:_="">
    <xsd:import namespace="http://schemas.microsoft.com/sharepoint/v3"/>
    <xsd:import namespace="96f6ed09-1cad-4b17-846b-bc3f752c3127"/>
    <xsd:import namespace="6828fd0d-abe6-4164-9510-80178badf1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ed09-1cad-4b17-846b-bc3f752c3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8fd0d-abe6-4164-9510-80178badf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82d0ed8-9e03-4523-967b-0751b2c4b530}" ma:internalName="TaxCatchAll" ma:showField="CatchAllData" ma:web="6828fd0d-abe6-4164-9510-80178badf1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f6ed09-1cad-4b17-846b-bc3f752c3127">
      <Terms xmlns="http://schemas.microsoft.com/office/infopath/2007/PartnerControls"/>
    </lcf76f155ced4ddcb4097134ff3c332f>
    <TaxCatchAll xmlns="6828fd0d-abe6-4164-9510-80178badf114" xsi:nil="true"/>
  </documentManagement>
</p:properties>
</file>

<file path=customXml/itemProps1.xml><?xml version="1.0" encoding="utf-8"?>
<ds:datastoreItem xmlns:ds="http://schemas.openxmlformats.org/officeDocument/2006/customXml" ds:itemID="{6F490D5A-49FF-4E95-AD4C-E0DCE377B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f6ed09-1cad-4b17-846b-bc3f752c3127"/>
    <ds:schemaRef ds:uri="6828fd0d-abe6-4164-9510-80178badf1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43B049-3770-4C39-AE39-BD0D5737C7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962730-035C-4C7A-8EA3-65D2DFF9366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828fd0d-abe6-4164-9510-80178badf114"/>
    <ds:schemaRef ds:uri="http://purl.org/dc/terms/"/>
    <ds:schemaRef ds:uri="96f6ed09-1cad-4b17-846b-bc3f752c3127"/>
    <ds:schemaRef ds:uri="http://schemas.microsoft.com/sharepoint/v3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38b7fc89-dbe8-4ed1-a78b-39dfb6a217a8}" enabled="0" method="" siteId="{38b7fc89-dbe8-4ed1-a78b-39dfb6a217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R303B - Eng (2024-02)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Irina Taus</cp:lastModifiedBy>
  <cp:lastPrinted>2024-04-02T15:39:16Z</cp:lastPrinted>
  <dcterms:created xsi:type="dcterms:W3CDTF">2016-07-06T08:22:49Z</dcterms:created>
  <dcterms:modified xsi:type="dcterms:W3CDTF">2024-04-02T21:21:33Z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0x0101004B70E5F2E3FDC44A9BF9279502B93BA8</vt:lpwstr>
  </property>
</Properties>
</file>