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sroberts_cmhc-schl_gc_ca/Documents/Desktop/Office Duties/March 2024/"/>
    </mc:Choice>
  </mc:AlternateContent>
  <xr:revisionPtr revIDLastSave="108" documentId="8_{629211D7-7F2B-411D-997B-A23AF724C3BD}" xr6:coauthVersionLast="47" xr6:coauthVersionMax="47" xr10:uidLastSave="{E16F3AF2-927F-48AB-97C4-2CA3A582138D}"/>
  <bookViews>
    <workbookView xWindow="-110" yWindow="-110" windowWidth="19420" windowHeight="10420" xr2:uid="{00000000-000D-0000-FFFF-FFFF00000000}"/>
  </bookViews>
  <sheets>
    <sheet name="R303B - Eng (2024-0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2" l="1"/>
  <c r="C47" i="2"/>
  <c r="D46" i="2"/>
  <c r="C46" i="2"/>
  <c r="D45" i="2"/>
  <c r="C45" i="2"/>
  <c r="D44" i="2"/>
  <c r="C44" i="2"/>
  <c r="D42" i="2"/>
  <c r="C42" i="2"/>
  <c r="D43" i="2"/>
  <c r="C43" i="2"/>
  <c r="D41" i="2"/>
  <c r="C41" i="2"/>
  <c r="D40" i="2"/>
  <c r="C40" i="2"/>
  <c r="D39" i="2"/>
  <c r="C39" i="2"/>
  <c r="D38" i="2"/>
  <c r="C38" i="2"/>
  <c r="D37" i="2"/>
  <c r="C37" i="2"/>
  <c r="D34" i="2"/>
  <c r="C34" i="2"/>
  <c r="C19" i="2" l="1"/>
  <c r="D19" i="2"/>
  <c r="D48" i="2"/>
  <c r="C48" i="2"/>
</calcChain>
</file>

<file path=xl/sharedStrings.xml><?xml version="1.0" encoding="utf-8"?>
<sst xmlns="http://schemas.openxmlformats.org/spreadsheetml/2006/main" count="29" uniqueCount="15">
  <si>
    <t>MBS-R303B</t>
  </si>
  <si>
    <t>NHA Mortgage-Backed Securities</t>
  </si>
  <si>
    <t>Daily Status</t>
  </si>
  <si>
    <t xml:space="preserve"> </t>
  </si>
  <si>
    <t>Issue Month</t>
  </si>
  <si>
    <t>Number
of Pools</t>
  </si>
  <si>
    <t>Issued
Amount ($)</t>
  </si>
  <si>
    <t>January</t>
  </si>
  <si>
    <t>Total for Month</t>
  </si>
  <si>
    <t xml:space="preserve">Summary by Pool Type </t>
  </si>
  <si>
    <t>Pool 
Type</t>
  </si>
  <si>
    <t>Grand Total</t>
  </si>
  <si>
    <t>B: Breakdown for 2024</t>
  </si>
  <si>
    <t>© 2024 Canada Mortgage and Housing Corporation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</si>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</sst>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###,###,###,##0"/>
    <numFmt numFmtId="166" formatCode="&quot;$&quot;#,##0.00"/>
    <numFmt numFmtId="167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>
      <alignment vertical="top"/>
    </xf>
    <xf numFmtId="0" fontId="4" fillId="0" borderId="0" xfId="3" applyFont="1" applyAlignment="1">
      <alignment horizontal="center" vertical="top"/>
    </xf>
    <xf numFmtId="165" fontId="4" fillId="0" borderId="0" xfId="3" applyNumberFormat="1" applyFont="1" applyAlignment="1">
      <alignment horizontal="center" vertical="top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top"/>
    </xf>
    <xf numFmtId="165" fontId="5" fillId="0" borderId="0" xfId="3" applyNumberFormat="1" applyFont="1" applyAlignment="1">
      <alignment horizontal="center" vertical="top"/>
    </xf>
    <xf numFmtId="0" fontId="5" fillId="0" borderId="0" xfId="3" applyFont="1">
      <alignment vertical="top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165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vertical="top" wrapText="1"/>
    </xf>
    <xf numFmtId="0" fontId="4" fillId="0" borderId="0" xfId="3" applyFont="1" applyAlignment="1">
      <alignment wrapText="1"/>
    </xf>
    <xf numFmtId="0" fontId="4" fillId="0" borderId="0" xfId="3" applyFont="1" applyAlignment="1">
      <alignment horizontal="center" wrapText="1"/>
    </xf>
    <xf numFmtId="165" fontId="4" fillId="0" borderId="0" xfId="3" applyNumberFormat="1" applyFont="1" applyAlignment="1">
      <alignment horizontal="center" wrapText="1"/>
    </xf>
    <xf numFmtId="0" fontId="6" fillId="0" borderId="0" xfId="3" applyFo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3" fontId="4" fillId="0" borderId="0" xfId="1" applyNumberFormat="1" applyFont="1" applyAlignment="1">
      <alignment horizontal="center" vertical="top"/>
    </xf>
    <xf numFmtId="0" fontId="4" fillId="0" borderId="0" xfId="3" applyFont="1" applyFill="1" applyAlignment="1">
      <alignment horizontal="center" vertical="top"/>
    </xf>
    <xf numFmtId="3" fontId="4" fillId="0" borderId="0" xfId="3" applyNumberFormat="1" applyFont="1" applyFill="1" applyAlignment="1">
      <alignment horizontal="center" vertical="top"/>
    </xf>
    <xf numFmtId="164" fontId="4" fillId="0" borderId="0" xfId="4" applyNumberFormat="1" applyFont="1" applyAlignment="1">
      <alignment horizontal="center" vertical="top"/>
    </xf>
    <xf numFmtId="164" fontId="5" fillId="0" borderId="0" xfId="4" applyNumberFormat="1" applyFont="1" applyAlignment="1">
      <alignment horizontal="center" vertical="top"/>
    </xf>
    <xf numFmtId="164" fontId="4" fillId="0" borderId="0" xfId="4" applyNumberFormat="1" applyFont="1" applyAlignment="1">
      <alignment horizontal="center" vertical="center" wrapText="1"/>
    </xf>
    <xf numFmtId="164" fontId="4" fillId="0" borderId="0" xfId="4" applyNumberFormat="1" applyFont="1" applyAlignment="1">
      <alignment horizontal="center" wrapText="1"/>
    </xf>
    <xf numFmtId="164" fontId="4" fillId="0" borderId="0" xfId="4" applyNumberFormat="1" applyFont="1" applyFill="1" applyAlignment="1">
      <alignment horizontal="center" vertical="top"/>
    </xf>
    <xf numFmtId="164" fontId="4" fillId="0" borderId="0" xfId="5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/>
    <xf numFmtId="0" fontId="7" fillId="0" borderId="0" xfId="3" applyNumberFormat="1" applyFont="1" applyAlignment="1">
      <alignment horizontal="center"/>
    </xf>
    <xf numFmtId="0" fontId="7" fillId="0" borderId="0" xfId="3" applyFont="1">
      <alignment vertical="top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166" fontId="4" fillId="0" borderId="0" xfId="6" applyNumberFormat="1" applyFont="1" applyFill="1" applyAlignment="1">
      <alignment horizontal="right" vertical="top"/>
    </xf>
    <xf numFmtId="0" fontId="8" fillId="0" borderId="0" xfId="0" applyFont="1"/>
    <xf numFmtId="0" fontId="0" fillId="0" borderId="0" xfId="0" applyFill="1" applyBorder="1"/>
    <xf numFmtId="167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167" fontId="8" fillId="0" borderId="0" xfId="0" applyNumberFormat="1" applyFont="1" applyFill="1" applyBorder="1"/>
    <xf numFmtId="14" fontId="4" fillId="0" borderId="0" xfId="3" applyNumberFormat="1" applyFont="1" applyAlignment="1">
      <alignment horizontal="center" vertical="top"/>
    </xf>
    <xf numFmtId="165" fontId="4" fillId="0" borderId="0" xfId="3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7">
    <cellStyle name="Currency" xfId="6" builtinId="4"/>
    <cellStyle name="Currency 2" xfId="5" xr:uid="{427EED42-215C-4C1F-9D3C-38F997072E4A}"/>
    <cellStyle name="Currency 3" xfId="4" xr:uid="{9699E6E7-F5EF-4226-AF0A-7B788B0ED0FB}"/>
    <cellStyle name="Normal" xfId="0" builtinId="0"/>
    <cellStyle name="Normal 2" xfId="2" xr:uid="{7A19539A-D758-40ED-BBC5-7707E06AD109}"/>
    <cellStyle name="Normal 3" xfId="1" xr:uid="{07458754-2297-4FFD-91CC-9B4AF5F4CDBE}"/>
    <cellStyle name="Normal 4" xfId="3" xr:uid="{072E2058-A89D-4726-925F-5C8B5339F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069C-34AB-445B-A8DF-211389E338E4}">
  <sheetPr>
    <pageSetUpPr fitToPage="1"/>
  </sheetPr>
  <dimension ref="A1:E81"/>
  <sheetViews>
    <sheetView tabSelected="1" topLeftCell="A41" zoomScaleNormal="100" workbookViewId="0">
      <selection activeCell="A52" sqref="A52"/>
    </sheetView>
  </sheetViews>
  <sheetFormatPr defaultColWidth="8.81640625" defaultRowHeight="14.5" x14ac:dyDescent="0.35"/>
  <cols>
    <col min="1" max="1" width="26.26953125" style="29" customWidth="1"/>
    <col min="2" max="2" width="15" style="29" bestFit="1" customWidth="1"/>
    <col min="3" max="3" width="8.26953125" style="33" bestFit="1" customWidth="1"/>
    <col min="4" max="4" width="19" style="34" bestFit="1" customWidth="1"/>
    <col min="5" max="5" width="12" style="29" customWidth="1"/>
    <col min="6" max="16384" width="8.81640625" style="29"/>
  </cols>
  <sheetData>
    <row r="1" spans="1:5" x14ac:dyDescent="0.35">
      <c r="A1" s="1" t="s">
        <v>0</v>
      </c>
      <c r="B1" s="44" t="s">
        <v>1</v>
      </c>
      <c r="C1" s="44"/>
      <c r="D1" s="44"/>
      <c r="E1" s="43">
        <v>45352</v>
      </c>
    </row>
    <row r="2" spans="1:5" x14ac:dyDescent="0.35">
      <c r="A2" s="2"/>
      <c r="B2" s="44" t="s">
        <v>2</v>
      </c>
      <c r="C2" s="44"/>
      <c r="D2" s="44"/>
      <c r="E2" s="2"/>
    </row>
    <row r="3" spans="1:5" x14ac:dyDescent="0.35">
      <c r="A3" s="2"/>
      <c r="B3" s="3"/>
      <c r="C3" s="4"/>
      <c r="D3" s="22"/>
      <c r="E3" s="2"/>
    </row>
    <row r="4" spans="1:5" x14ac:dyDescent="0.35">
      <c r="A4" s="5" t="s">
        <v>12</v>
      </c>
      <c r="B4" s="6"/>
      <c r="C4" s="7"/>
      <c r="D4" s="23"/>
      <c r="E4" s="8"/>
    </row>
    <row r="5" spans="1:5" x14ac:dyDescent="0.35">
      <c r="A5" s="2" t="s">
        <v>3</v>
      </c>
      <c r="B5" s="6"/>
      <c r="C5" s="7"/>
      <c r="D5" s="23"/>
      <c r="E5" s="2"/>
    </row>
    <row r="6" spans="1:5" ht="29" x14ac:dyDescent="0.35">
      <c r="A6" s="9" t="s">
        <v>4</v>
      </c>
      <c r="B6" s="10" t="s">
        <v>10</v>
      </c>
      <c r="C6" s="11" t="s">
        <v>5</v>
      </c>
      <c r="D6" s="24" t="s">
        <v>6</v>
      </c>
      <c r="E6" s="12"/>
    </row>
    <row r="7" spans="1:5" x14ac:dyDescent="0.35">
      <c r="A7" s="13"/>
      <c r="B7" s="14"/>
      <c r="C7" s="15"/>
      <c r="D7" s="25"/>
      <c r="E7" s="12"/>
    </row>
    <row r="8" spans="1:5" x14ac:dyDescent="0.35">
      <c r="A8" s="2" t="s">
        <v>7</v>
      </c>
      <c r="B8" s="30">
        <v>867</v>
      </c>
      <c r="C8" s="35">
        <v>32</v>
      </c>
      <c r="D8" s="34">
        <v>1328082743.55</v>
      </c>
      <c r="E8" s="31"/>
    </row>
    <row r="9" spans="1:5" x14ac:dyDescent="0.35">
      <c r="A9" s="16" t="s">
        <v>3</v>
      </c>
      <c r="B9" s="30">
        <v>881</v>
      </c>
      <c r="C9" s="35">
        <v>6</v>
      </c>
      <c r="D9" s="34">
        <v>334323859.12</v>
      </c>
      <c r="E9" s="31"/>
    </row>
    <row r="10" spans="1:5" x14ac:dyDescent="0.35">
      <c r="A10" s="31"/>
      <c r="B10" s="30">
        <v>886</v>
      </c>
      <c r="C10" s="35">
        <v>2</v>
      </c>
      <c r="D10" s="34">
        <v>74153323.769999996</v>
      </c>
      <c r="E10" s="31"/>
    </row>
    <row r="11" spans="1:5" x14ac:dyDescent="0.35">
      <c r="A11" s="31"/>
      <c r="B11" s="30">
        <v>964</v>
      </c>
      <c r="C11" s="35">
        <v>2</v>
      </c>
      <c r="D11" s="34">
        <v>6385196.5800000001</v>
      </c>
      <c r="E11" s="31"/>
    </row>
    <row r="12" spans="1:5" x14ac:dyDescent="0.35">
      <c r="A12" s="16" t="s">
        <v>3</v>
      </c>
      <c r="B12" s="30">
        <v>965</v>
      </c>
      <c r="C12" s="35">
        <v>21</v>
      </c>
      <c r="D12" s="34">
        <v>1198754114.5599999</v>
      </c>
      <c r="E12" s="31"/>
    </row>
    <row r="13" spans="1:5" x14ac:dyDescent="0.35">
      <c r="A13" s="16" t="s">
        <v>3</v>
      </c>
      <c r="B13" s="30">
        <v>966</v>
      </c>
      <c r="C13" s="35">
        <v>19</v>
      </c>
      <c r="D13" s="34">
        <v>293965112.78000003</v>
      </c>
      <c r="E13" s="31"/>
    </row>
    <row r="14" spans="1:5" x14ac:dyDescent="0.35">
      <c r="A14" s="16" t="s">
        <v>3</v>
      </c>
      <c r="B14" s="30">
        <v>975</v>
      </c>
      <c r="C14" s="35">
        <v>339</v>
      </c>
      <c r="D14" s="34">
        <v>5667596525.6499939</v>
      </c>
      <c r="E14" s="31"/>
    </row>
    <row r="15" spans="1:5" x14ac:dyDescent="0.35">
      <c r="A15" s="16" t="s">
        <v>3</v>
      </c>
      <c r="B15" s="30">
        <v>981</v>
      </c>
      <c r="C15" s="35">
        <v>76</v>
      </c>
      <c r="D15" s="34">
        <v>617975129.88999999</v>
      </c>
      <c r="E15" s="31"/>
    </row>
    <row r="16" spans="1:5" x14ac:dyDescent="0.35">
      <c r="A16" s="16" t="s">
        <v>3</v>
      </c>
      <c r="B16" s="30">
        <v>986</v>
      </c>
      <c r="C16" s="35">
        <v>2</v>
      </c>
      <c r="D16" s="34">
        <v>34475003.270000003</v>
      </c>
      <c r="E16" s="31"/>
    </row>
    <row r="17" spans="1:5" x14ac:dyDescent="0.35">
      <c r="A17" s="16" t="s">
        <v>3</v>
      </c>
      <c r="B17" s="30">
        <v>987</v>
      </c>
      <c r="C17" s="35">
        <v>3</v>
      </c>
      <c r="D17" s="34">
        <v>56329433.339999996</v>
      </c>
      <c r="E17" s="31"/>
    </row>
    <row r="18" spans="1:5" x14ac:dyDescent="0.35">
      <c r="A18" s="16" t="s">
        <v>3</v>
      </c>
      <c r="B18" s="32">
        <v>990</v>
      </c>
      <c r="C18" s="35">
        <v>5</v>
      </c>
      <c r="D18" s="34">
        <v>44193807.68</v>
      </c>
      <c r="E18" s="31"/>
    </row>
    <row r="19" spans="1:5" x14ac:dyDescent="0.35">
      <c r="A19" s="16" t="s">
        <v>3</v>
      </c>
      <c r="B19" s="20" t="s">
        <v>8</v>
      </c>
      <c r="C19" s="21">
        <f>SUM(C8:C18)</f>
        <v>507</v>
      </c>
      <c r="D19" s="26">
        <f>SUM(D8:D18)</f>
        <v>9656234250.1899948</v>
      </c>
      <c r="E19" s="31"/>
    </row>
    <row r="20" spans="1:5" x14ac:dyDescent="0.35">
      <c r="A20" s="16"/>
      <c r="B20" s="20"/>
      <c r="C20" s="21"/>
      <c r="D20" s="26"/>
      <c r="E20" s="31"/>
    </row>
    <row r="21" spans="1:5" ht="29" x14ac:dyDescent="0.35">
      <c r="A21" s="9" t="s">
        <v>4</v>
      </c>
      <c r="B21" s="10" t="s">
        <v>10</v>
      </c>
      <c r="C21" s="11" t="s">
        <v>5</v>
      </c>
      <c r="D21" s="24" t="s">
        <v>6</v>
      </c>
      <c r="E21" s="31"/>
    </row>
    <row r="22" spans="1:5" x14ac:dyDescent="0.35">
      <c r="E22" s="31"/>
    </row>
    <row r="23" spans="1:5" x14ac:dyDescent="0.35">
      <c r="A23" s="37" t="s">
        <v>14</v>
      </c>
      <c r="B23" s="40">
        <v>867</v>
      </c>
      <c r="C23" s="38">
        <v>36</v>
      </c>
      <c r="D23" s="39">
        <v>928192739.31000018</v>
      </c>
      <c r="E23" s="31"/>
    </row>
    <row r="24" spans="1:5" x14ac:dyDescent="0.35">
      <c r="A24" s="16"/>
      <c r="B24" s="40">
        <v>881</v>
      </c>
      <c r="C24" s="38">
        <v>1</v>
      </c>
      <c r="D24" s="39">
        <v>18967904.34</v>
      </c>
      <c r="E24" s="31"/>
    </row>
    <row r="25" spans="1:5" x14ac:dyDescent="0.35">
      <c r="A25" s="16"/>
      <c r="B25" s="40">
        <v>886</v>
      </c>
      <c r="C25" s="38">
        <v>8</v>
      </c>
      <c r="D25" s="39">
        <v>145493278.31</v>
      </c>
      <c r="E25" s="31"/>
    </row>
    <row r="26" spans="1:5" x14ac:dyDescent="0.35">
      <c r="A26" s="16"/>
      <c r="B26" s="40">
        <v>964</v>
      </c>
      <c r="C26" s="38">
        <v>1</v>
      </c>
      <c r="D26" s="39">
        <v>2079243.94</v>
      </c>
      <c r="E26" s="31"/>
    </row>
    <row r="27" spans="1:5" x14ac:dyDescent="0.35">
      <c r="A27" s="16"/>
      <c r="B27" s="40">
        <v>965</v>
      </c>
      <c r="C27" s="38">
        <v>39</v>
      </c>
      <c r="D27" s="39">
        <v>4066225574.8400002</v>
      </c>
      <c r="E27" s="31"/>
    </row>
    <row r="28" spans="1:5" x14ac:dyDescent="0.35">
      <c r="A28" s="16"/>
      <c r="B28" s="40">
        <v>966</v>
      </c>
      <c r="C28" s="38">
        <v>24</v>
      </c>
      <c r="D28" s="39">
        <v>1183369040.6400001</v>
      </c>
      <c r="E28" s="31"/>
    </row>
    <row r="29" spans="1:5" x14ac:dyDescent="0.35">
      <c r="A29" s="16"/>
      <c r="B29" s="40">
        <v>975</v>
      </c>
      <c r="C29" s="38">
        <v>147</v>
      </c>
      <c r="D29" s="39">
        <v>5664518330.1999989</v>
      </c>
      <c r="E29" s="31"/>
    </row>
    <row r="30" spans="1:5" x14ac:dyDescent="0.35">
      <c r="A30" s="16"/>
      <c r="B30" s="40">
        <v>981</v>
      </c>
      <c r="C30" s="38">
        <v>47</v>
      </c>
      <c r="D30" s="39">
        <v>1058196637.7500001</v>
      </c>
      <c r="E30" s="31"/>
    </row>
    <row r="31" spans="1:5" x14ac:dyDescent="0.35">
      <c r="A31" s="16"/>
      <c r="B31" s="40">
        <v>986</v>
      </c>
      <c r="C31" s="38">
        <v>8</v>
      </c>
      <c r="D31" s="39">
        <v>474901726.02999997</v>
      </c>
      <c r="E31" s="31"/>
    </row>
    <row r="32" spans="1:5" x14ac:dyDescent="0.35">
      <c r="A32" s="16"/>
      <c r="B32" s="40">
        <v>987</v>
      </c>
      <c r="C32" s="38">
        <v>1</v>
      </c>
      <c r="D32" s="39">
        <v>14766049.51</v>
      </c>
      <c r="E32" s="31"/>
    </row>
    <row r="33" spans="1:5" x14ac:dyDescent="0.35">
      <c r="A33" s="16"/>
      <c r="B33" s="40">
        <v>990</v>
      </c>
      <c r="C33" s="38">
        <v>1</v>
      </c>
      <c r="D33" s="39">
        <v>27948531.280000001</v>
      </c>
      <c r="E33" s="31"/>
    </row>
    <row r="34" spans="1:5" x14ac:dyDescent="0.35">
      <c r="A34" s="16"/>
      <c r="B34" s="20" t="s">
        <v>8</v>
      </c>
      <c r="C34" s="41">
        <f>SUM(C23:C33)</f>
        <v>313</v>
      </c>
      <c r="D34" s="42">
        <f>SUM(D23:D33)</f>
        <v>13584659056.150002</v>
      </c>
      <c r="E34" s="31"/>
    </row>
    <row r="35" spans="1:5" x14ac:dyDescent="0.35">
      <c r="A35" s="16"/>
      <c r="B35" s="20"/>
      <c r="C35" s="21"/>
      <c r="D35" s="26"/>
      <c r="E35" s="31"/>
    </row>
    <row r="36" spans="1:5" x14ac:dyDescent="0.35">
      <c r="A36" s="17" t="s">
        <v>9</v>
      </c>
      <c r="B36" s="18"/>
      <c r="C36" s="19"/>
      <c r="D36" s="27"/>
    </row>
    <row r="37" spans="1:5" x14ac:dyDescent="0.35">
      <c r="A37" s="17"/>
      <c r="B37" s="30">
        <v>867</v>
      </c>
      <c r="C37" s="35">
        <f>32+C23</f>
        <v>68</v>
      </c>
      <c r="D37" s="34">
        <f>1328082743.55+D23</f>
        <v>2256275482.8600001</v>
      </c>
    </row>
    <row r="38" spans="1:5" x14ac:dyDescent="0.35">
      <c r="A38" s="17"/>
      <c r="B38" s="30">
        <v>881</v>
      </c>
      <c r="C38" s="35">
        <f>6+C24</f>
        <v>7</v>
      </c>
      <c r="D38" s="34">
        <f>334323859.12+D24</f>
        <v>353291763.45999998</v>
      </c>
    </row>
    <row r="39" spans="1:5" x14ac:dyDescent="0.35">
      <c r="A39" s="17"/>
      <c r="B39" s="30">
        <v>886</v>
      </c>
      <c r="C39" s="35">
        <f>2+C25</f>
        <v>10</v>
      </c>
      <c r="D39" s="34">
        <f>74153323.77+D25</f>
        <v>219646602.07999998</v>
      </c>
    </row>
    <row r="40" spans="1:5" x14ac:dyDescent="0.35">
      <c r="A40" s="17"/>
      <c r="B40" s="30">
        <v>964</v>
      </c>
      <c r="C40" s="35">
        <f>2+C26</f>
        <v>3</v>
      </c>
      <c r="D40" s="34">
        <f>6385196.58+D26</f>
        <v>8464440.5199999996</v>
      </c>
    </row>
    <row r="41" spans="1:5" x14ac:dyDescent="0.35">
      <c r="A41" s="17"/>
      <c r="B41" s="30">
        <v>965</v>
      </c>
      <c r="C41" s="35">
        <f>21+C27</f>
        <v>60</v>
      </c>
      <c r="D41" s="34">
        <f>1198754114.56+D27</f>
        <v>5264979689.3999996</v>
      </c>
    </row>
    <row r="42" spans="1:5" x14ac:dyDescent="0.35">
      <c r="A42" s="17"/>
      <c r="B42" s="30">
        <v>966</v>
      </c>
      <c r="C42" s="35">
        <f>19+C28</f>
        <v>43</v>
      </c>
      <c r="D42" s="34">
        <f>293965112.78+D28</f>
        <v>1477334153.4200001</v>
      </c>
    </row>
    <row r="43" spans="1:5" x14ac:dyDescent="0.35">
      <c r="A43" s="17"/>
      <c r="B43" s="30">
        <v>975</v>
      </c>
      <c r="C43" s="35">
        <f>339+C29</f>
        <v>486</v>
      </c>
      <c r="D43" s="34">
        <f>5667596525.64999+D29</f>
        <v>11332114855.849989</v>
      </c>
    </row>
    <row r="44" spans="1:5" x14ac:dyDescent="0.35">
      <c r="A44" s="17"/>
      <c r="B44" s="30">
        <v>981</v>
      </c>
      <c r="C44" s="35">
        <f>76+C30</f>
        <v>123</v>
      </c>
      <c r="D44" s="34">
        <f>617975129.89+D30</f>
        <v>1676171767.6400001</v>
      </c>
    </row>
    <row r="45" spans="1:5" x14ac:dyDescent="0.35">
      <c r="A45" s="17"/>
      <c r="B45" s="30">
        <v>986</v>
      </c>
      <c r="C45" s="35">
        <f>2+C31</f>
        <v>10</v>
      </c>
      <c r="D45" s="34">
        <f>34475003.27+D31</f>
        <v>509376729.29999995</v>
      </c>
    </row>
    <row r="46" spans="1:5" x14ac:dyDescent="0.35">
      <c r="A46" s="17"/>
      <c r="B46" s="30">
        <v>987</v>
      </c>
      <c r="C46" s="35">
        <f>3+C32</f>
        <v>4</v>
      </c>
      <c r="D46" s="34">
        <f>56329433.34+D32</f>
        <v>71095482.850000009</v>
      </c>
    </row>
    <row r="47" spans="1:5" x14ac:dyDescent="0.35">
      <c r="A47" s="17"/>
      <c r="B47" s="32">
        <v>990</v>
      </c>
      <c r="C47" s="35">
        <f>5+C33</f>
        <v>6</v>
      </c>
      <c r="D47" s="34">
        <f>44193807.68+D33</f>
        <v>72142338.960000008</v>
      </c>
    </row>
    <row r="48" spans="1:5" x14ac:dyDescent="0.35">
      <c r="A48" s="31"/>
      <c r="B48" s="28" t="s">
        <v>11</v>
      </c>
      <c r="C48" s="21">
        <f>SUM(C37:C47)</f>
        <v>820</v>
      </c>
      <c r="D48" s="36">
        <f>SUM(D37:D47)</f>
        <v>23240893306.339985</v>
      </c>
    </row>
    <row r="49" spans="1:4" x14ac:dyDescent="0.35">
      <c r="A49" s="31"/>
      <c r="B49" s="28"/>
      <c r="C49" s="21"/>
      <c r="D49" s="36"/>
    </row>
    <row r="50" spans="1:4" x14ac:dyDescent="0.35">
      <c r="A50" s="45" t="s">
        <v>13</v>
      </c>
      <c r="B50" s="45"/>
      <c r="C50" s="45"/>
      <c r="D50" s="45"/>
    </row>
    <row r="81" spans="1:4" x14ac:dyDescent="0.35">
      <c r="A81" s="45"/>
      <c r="B81" s="45"/>
      <c r="C81" s="45"/>
      <c r="D81" s="45"/>
    </row>
  </sheetData>
  <mergeCells count="4">
    <mergeCell ref="B1:D1"/>
    <mergeCell ref="B2:D2"/>
    <mergeCell ref="A81:D81"/>
    <mergeCell ref="A50:D50"/>
  </mergeCells>
  <pageMargins left="0.7" right="0.7" top="0.75" bottom="0.75" header="0.3" footer="0.3"/>
  <pageSetup paperSize="5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0E5F2E3FDC44A9BF9279502B93BA8" ma:contentTypeVersion="14" ma:contentTypeDescription="Create a new document." ma:contentTypeScope="" ma:versionID="c20e83c89d3f734c78fcb168e049dca9">
  <xsd:schema xmlns:xsd="http://www.w3.org/2001/XMLSchema" xmlns:xs="http://www.w3.org/2001/XMLSchema" xmlns:p="http://schemas.microsoft.com/office/2006/metadata/properties" xmlns:ns1="http://schemas.microsoft.com/sharepoint/v3" xmlns:ns2="96f6ed09-1cad-4b17-846b-bc3f752c3127" xmlns:ns3="6828fd0d-abe6-4164-9510-80178badf114" targetNamespace="http://schemas.microsoft.com/office/2006/metadata/properties" ma:root="true" ma:fieldsID="df7d73fbddebb2fa6255e72e81a54c10" ns1:_="" ns2:_="" ns3:_="">
    <xsd:import namespace="http://schemas.microsoft.com/sharepoint/v3"/>
    <xsd:import namespace="96f6ed09-1cad-4b17-846b-bc3f752c3127"/>
    <xsd:import namespace="6828fd0d-abe6-4164-9510-80178badf1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6ed09-1cad-4b17-846b-bc3f752c3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8fd0d-abe6-4164-9510-80178badf1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82d0ed8-9e03-4523-967b-0751b2c4b530}" ma:internalName="TaxCatchAll" ma:showField="CatchAllData" ma:web="6828fd0d-abe6-4164-9510-80178badf1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6f6ed09-1cad-4b17-846b-bc3f752c3127">
      <Terms xmlns="http://schemas.microsoft.com/office/infopath/2007/PartnerControls"/>
    </lcf76f155ced4ddcb4097134ff3c332f>
    <TaxCatchAll xmlns="6828fd0d-abe6-4164-9510-80178badf1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490D5A-49FF-4E95-AD4C-E0DCE377B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f6ed09-1cad-4b17-846b-bc3f752c3127"/>
    <ds:schemaRef ds:uri="6828fd0d-abe6-4164-9510-80178badf1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962730-035C-4C7A-8EA3-65D2DFF9366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828fd0d-abe6-4164-9510-80178badf114"/>
    <ds:schemaRef ds:uri="http://purl.org/dc/terms/"/>
    <ds:schemaRef ds:uri="96f6ed09-1cad-4b17-846b-bc3f752c3127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43B049-3770-4C39-AE39-BD0D5737C70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8b7fc89-dbe8-4ed1-a78b-39dfb6a217a8}" enabled="0" method="" siteId="{38b7fc89-dbe8-4ed1-a78b-39dfb6a217a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R303B - Eng (2024-02)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Shaylene Robertson</cp:lastModifiedBy>
  <cp:lastPrinted>2024-03-01T21:34:22Z</cp:lastPrinted>
  <dcterms:created xsi:type="dcterms:W3CDTF">2016-07-06T08:22:49Z</dcterms:created>
  <dcterms:modified xsi:type="dcterms:W3CDTF">2024-03-01T21:34:37Z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0x0101004B70E5F2E3FDC44A9BF9279502B93BA8</vt:lpwstr>
  </property>
</Properties>
</file>